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приложение 1 " sheetId="3" r:id="rId1"/>
    <sheet name="приложение  2" sheetId="4" r:id="rId2"/>
    <sheet name="приложение 3" sheetId="5" r:id="rId3"/>
    <sheet name="приложение 4-1" sheetId="9" r:id="rId4"/>
    <sheet name="приложение 4-2" sheetId="8" r:id="rId5"/>
  </sheets>
  <externalReferences>
    <externalReference r:id="rId6"/>
  </externalReferences>
  <definedNames>
    <definedName name="_Toc292517054" localSheetId="1">'приложение  2'!$A$2</definedName>
    <definedName name="_Toc292517054" localSheetId="2">'приложение 3'!$A$2</definedName>
    <definedName name="_xlnm.Print_Titles" localSheetId="1">'приложение  2'!$5:$7</definedName>
    <definedName name="_xlnm.Print_Titles" localSheetId="0">'приложение 1 '!$5:$7</definedName>
    <definedName name="_xlnm.Print_Titles" localSheetId="2">'приложение 3'!$13:$15</definedName>
    <definedName name="_xlnm.Print_Titles" localSheetId="3">'приложение 4-1'!$5:$5</definedName>
    <definedName name="_xlnm.Print_Titles" localSheetId="4">'приложение 4-2'!$5:$5</definedName>
    <definedName name="_xlnm.Print_Area" localSheetId="2">'приложение 3'!$A$1:$M$616</definedName>
    <definedName name="_xlnm.Print_Area" localSheetId="3">'приложение 4-1'!$A$1:$Q$39</definedName>
  </definedNames>
  <calcPr calcId="145621" refMode="R1C1"/>
</workbook>
</file>

<file path=xl/calcChain.xml><?xml version="1.0" encoding="utf-8"?>
<calcChain xmlns="http://schemas.openxmlformats.org/spreadsheetml/2006/main">
  <c r="E91" i="5" l="1"/>
  <c r="E90" i="5"/>
  <c r="B90" i="5"/>
  <c r="B91" i="5"/>
  <c r="C17" i="5"/>
  <c r="B17" i="5" s="1"/>
  <c r="C18" i="5"/>
  <c r="B18" i="5" s="1"/>
  <c r="K72" i="3"/>
  <c r="L72" i="3"/>
  <c r="K59" i="3"/>
  <c r="K31" i="3"/>
  <c r="L31" i="3"/>
  <c r="L15" i="3"/>
  <c r="K15" i="3"/>
  <c r="K9" i="3"/>
  <c r="L9" i="3"/>
  <c r="F32" i="4"/>
  <c r="F20" i="4"/>
  <c r="F27" i="4" s="1"/>
  <c r="G38" i="4"/>
  <c r="C38" i="4"/>
  <c r="N38" i="4" s="1"/>
  <c r="K37" i="4"/>
  <c r="J37" i="4"/>
  <c r="G37" i="4"/>
  <c r="D37" i="4"/>
  <c r="C37" i="4" s="1"/>
  <c r="N37" i="4" s="1"/>
  <c r="J36" i="4"/>
  <c r="G36" i="4"/>
  <c r="C36" i="4"/>
  <c r="N36" i="4" s="1"/>
  <c r="J35" i="4"/>
  <c r="G35" i="4"/>
  <c r="E35" i="4"/>
  <c r="C35" i="4"/>
  <c r="N35" i="4" s="1"/>
  <c r="J34" i="4"/>
  <c r="G34" i="4"/>
  <c r="D34" i="4"/>
  <c r="C34" i="4" s="1"/>
  <c r="J33" i="4"/>
  <c r="G33" i="4"/>
  <c r="N33" i="4" s="1"/>
  <c r="C33" i="4"/>
  <c r="L32" i="4"/>
  <c r="J32" i="4"/>
  <c r="G32" i="4"/>
  <c r="D32" i="4"/>
  <c r="C32" i="4" s="1"/>
  <c r="M27" i="4"/>
  <c r="I27" i="4"/>
  <c r="H27" i="4"/>
  <c r="G26" i="4"/>
  <c r="C26" i="4"/>
  <c r="N26" i="4" s="1"/>
  <c r="K25" i="4"/>
  <c r="K27" i="4" s="1"/>
  <c r="J25" i="4"/>
  <c r="G25" i="4"/>
  <c r="D25" i="4"/>
  <c r="C25" i="4" s="1"/>
  <c r="N25" i="4" s="1"/>
  <c r="J24" i="4"/>
  <c r="G24" i="4"/>
  <c r="N24" i="4" s="1"/>
  <c r="C24" i="4"/>
  <c r="J23" i="4"/>
  <c r="G23" i="4"/>
  <c r="E23" i="4"/>
  <c r="E27" i="4" s="1"/>
  <c r="C23" i="4"/>
  <c r="N23" i="4" s="1"/>
  <c r="J22" i="4"/>
  <c r="G22" i="4"/>
  <c r="D22" i="4"/>
  <c r="C22" i="4" s="1"/>
  <c r="J21" i="4"/>
  <c r="G21" i="4"/>
  <c r="N21" i="4" s="1"/>
  <c r="C21" i="4"/>
  <c r="L20" i="4"/>
  <c r="L27" i="4" s="1"/>
  <c r="J20" i="4"/>
  <c r="J27" i="4" s="1"/>
  <c r="G20" i="4"/>
  <c r="D20" i="4"/>
  <c r="D27" i="4" s="1"/>
  <c r="N32" i="4" l="1"/>
  <c r="N34" i="4"/>
  <c r="G27" i="4"/>
  <c r="N22" i="4"/>
  <c r="C20" i="4"/>
  <c r="C27" i="4" l="1"/>
  <c r="N27" i="4" s="1"/>
  <c r="N20" i="4"/>
  <c r="G31" i="8" l="1"/>
  <c r="H14" i="8"/>
  <c r="J594" i="5"/>
  <c r="K197" i="5"/>
  <c r="J31" i="3"/>
  <c r="K13" i="4"/>
  <c r="G8" i="9" l="1"/>
  <c r="C16" i="5"/>
  <c r="J9" i="3"/>
  <c r="D8" i="4"/>
  <c r="D13" i="4" l="1"/>
  <c r="G31" i="9" l="1"/>
  <c r="H25" i="9"/>
  <c r="G22" i="9"/>
  <c r="C568" i="5"/>
  <c r="D483" i="5"/>
  <c r="C312" i="5"/>
  <c r="J72" i="3"/>
  <c r="J59" i="3"/>
  <c r="D10" i="4"/>
  <c r="E11" i="4"/>
  <c r="J34" i="3" l="1"/>
  <c r="I18" i="5" l="1"/>
  <c r="I17" i="5"/>
  <c r="L39" i="4" l="1"/>
  <c r="H39" i="4" l="1"/>
  <c r="M39" i="4"/>
  <c r="C39" i="4" l="1"/>
  <c r="G39" i="4"/>
  <c r="J39" i="4"/>
  <c r="K39" i="4"/>
  <c r="I39" i="4"/>
  <c r="L47" i="3"/>
  <c r="L46" i="3"/>
  <c r="L34" i="3"/>
  <c r="I18" i="3"/>
  <c r="I15" i="3"/>
  <c r="I9" i="3"/>
  <c r="N39" i="4" l="1"/>
  <c r="I16" i="5"/>
  <c r="K89" i="5"/>
  <c r="F245" i="5" l="1"/>
  <c r="C9" i="4" l="1"/>
  <c r="H9" i="8" l="1"/>
  <c r="L8" i="4"/>
  <c r="D569" i="5" l="1"/>
  <c r="B569" i="5"/>
  <c r="B510" i="5"/>
  <c r="B485" i="5"/>
  <c r="B484" i="5" l="1"/>
  <c r="B511" i="5"/>
  <c r="B570" i="5"/>
  <c r="B313" i="5"/>
  <c r="B395" i="5"/>
  <c r="B396" i="5"/>
  <c r="B314" i="5"/>
  <c r="B199" i="5" l="1"/>
  <c r="B122" i="5"/>
  <c r="B198" i="5" l="1"/>
  <c r="B121" i="5"/>
  <c r="F15" i="4" l="1"/>
  <c r="F39" i="4" s="1"/>
  <c r="C10" i="4"/>
  <c r="C11" i="4"/>
  <c r="C12" i="4"/>
  <c r="C13" i="4"/>
  <c r="C14" i="4"/>
  <c r="C8" i="4"/>
  <c r="C15" i="4" l="1"/>
  <c r="I75" i="3" l="1"/>
  <c r="I70" i="3"/>
  <c r="I61" i="3"/>
  <c r="I54" i="3"/>
  <c r="I41" i="3"/>
  <c r="I16" i="3"/>
  <c r="F32" i="8"/>
  <c r="F26" i="8"/>
  <c r="G26" i="8"/>
  <c r="F29" i="8"/>
  <c r="F23" i="8"/>
  <c r="F16" i="8"/>
  <c r="F11" i="8"/>
  <c r="I76" i="3" l="1"/>
  <c r="F33" i="8"/>
  <c r="F28" i="9"/>
  <c r="F26" i="9"/>
  <c r="G26" i="9"/>
  <c r="F29" i="9" l="1"/>
  <c r="F32" i="9"/>
  <c r="F23" i="9" l="1"/>
  <c r="F11" i="9"/>
  <c r="F16" i="9"/>
  <c r="D17" i="8"/>
  <c r="D18" i="8"/>
  <c r="P32" i="8"/>
  <c r="O32" i="8"/>
  <c r="N32" i="8"/>
  <c r="M32" i="8"/>
  <c r="L32" i="8"/>
  <c r="K32" i="8"/>
  <c r="J32" i="8"/>
  <c r="I32" i="8"/>
  <c r="H32" i="8"/>
  <c r="G32" i="8"/>
  <c r="D32" i="8"/>
  <c r="Q31" i="8"/>
  <c r="Q32" i="8" s="1"/>
  <c r="D31" i="8"/>
  <c r="P29" i="8"/>
  <c r="O29" i="8"/>
  <c r="N29" i="8"/>
  <c r="M29" i="8"/>
  <c r="L29" i="8"/>
  <c r="K29" i="8"/>
  <c r="J29" i="8"/>
  <c r="I29" i="8"/>
  <c r="H29" i="8"/>
  <c r="G29" i="8"/>
  <c r="D29" i="8"/>
  <c r="Q28" i="8"/>
  <c r="Q29" i="8" s="1"/>
  <c r="D28" i="8"/>
  <c r="P26" i="8"/>
  <c r="O26" i="8"/>
  <c r="N26" i="8"/>
  <c r="M26" i="8"/>
  <c r="L26" i="8"/>
  <c r="K26" i="8"/>
  <c r="J26" i="8"/>
  <c r="I26" i="8"/>
  <c r="H26" i="8"/>
  <c r="D26" i="8"/>
  <c r="Q25" i="8"/>
  <c r="Q26" i="8" s="1"/>
  <c r="D25" i="8"/>
  <c r="P23" i="8"/>
  <c r="O23" i="8"/>
  <c r="N23" i="8"/>
  <c r="M23" i="8"/>
  <c r="L23" i="8"/>
  <c r="K23" i="8"/>
  <c r="J23" i="8"/>
  <c r="I23" i="8"/>
  <c r="H23" i="8"/>
  <c r="G23" i="8"/>
  <c r="D23" i="8"/>
  <c r="Q22" i="8"/>
  <c r="D22" i="8"/>
  <c r="Q21" i="8"/>
  <c r="D21" i="8"/>
  <c r="D19" i="8"/>
  <c r="P16" i="8"/>
  <c r="O16" i="8"/>
  <c r="N16" i="8"/>
  <c r="M16" i="8"/>
  <c r="L16" i="8"/>
  <c r="K16" i="8"/>
  <c r="J16" i="8"/>
  <c r="I16" i="8"/>
  <c r="H16" i="8"/>
  <c r="G16" i="8"/>
  <c r="D16" i="8"/>
  <c r="D15" i="8"/>
  <c r="Q14" i="8"/>
  <c r="D14" i="8"/>
  <c r="Q13" i="8"/>
  <c r="Q16" i="8" s="1"/>
  <c r="D13" i="8"/>
  <c r="P11" i="8"/>
  <c r="O11" i="8"/>
  <c r="N11" i="8"/>
  <c r="M11" i="8"/>
  <c r="L11" i="8"/>
  <c r="K11" i="8"/>
  <c r="J11" i="8"/>
  <c r="I11" i="8"/>
  <c r="H11" i="8"/>
  <c r="G11" i="8"/>
  <c r="D11" i="8"/>
  <c r="Q9" i="8"/>
  <c r="D9" i="8"/>
  <c r="Q11" i="8"/>
  <c r="P32" i="9"/>
  <c r="O32" i="9"/>
  <c r="N32" i="9"/>
  <c r="M32" i="9"/>
  <c r="L32" i="9"/>
  <c r="K32" i="9"/>
  <c r="J32" i="9"/>
  <c r="I32" i="9"/>
  <c r="H32" i="9"/>
  <c r="G32" i="9"/>
  <c r="D32" i="9"/>
  <c r="Q31" i="9"/>
  <c r="Q32" i="9" s="1"/>
  <c r="D31" i="9"/>
  <c r="P29" i="9"/>
  <c r="O29" i="9"/>
  <c r="N29" i="9"/>
  <c r="M29" i="9"/>
  <c r="L29" i="9"/>
  <c r="K29" i="9"/>
  <c r="J29" i="9"/>
  <c r="I29" i="9"/>
  <c r="H29" i="9"/>
  <c r="G29" i="9"/>
  <c r="D29" i="9"/>
  <c r="Q28" i="9"/>
  <c r="Q29" i="9" s="1"/>
  <c r="D28" i="9"/>
  <c r="H26" i="9"/>
  <c r="I26" i="9"/>
  <c r="J26" i="9"/>
  <c r="K26" i="9"/>
  <c r="L26" i="9"/>
  <c r="M26" i="9"/>
  <c r="N26" i="9"/>
  <c r="O26" i="9"/>
  <c r="P26" i="9"/>
  <c r="Q25" i="9"/>
  <c r="Q26" i="9" s="1"/>
  <c r="D26" i="9"/>
  <c r="D25" i="9" s="1"/>
  <c r="H23" i="9"/>
  <c r="I23" i="9"/>
  <c r="J23" i="9"/>
  <c r="K23" i="9"/>
  <c r="L23" i="9"/>
  <c r="M23" i="9"/>
  <c r="N23" i="9"/>
  <c r="O23" i="9"/>
  <c r="P23" i="9"/>
  <c r="G23" i="9"/>
  <c r="D23" i="9"/>
  <c r="P16" i="9"/>
  <c r="O16" i="9"/>
  <c r="N16" i="9"/>
  <c r="M16" i="9"/>
  <c r="L16" i="9"/>
  <c r="K16" i="9"/>
  <c r="J16" i="9"/>
  <c r="I16" i="9"/>
  <c r="H16" i="9"/>
  <c r="G16" i="9"/>
  <c r="D16" i="9"/>
  <c r="D17" i="9"/>
  <c r="D18" i="9"/>
  <c r="D19" i="9"/>
  <c r="Q22" i="9"/>
  <c r="D22" i="9"/>
  <c r="Q21" i="9"/>
  <c r="Q23" i="9" s="1"/>
  <c r="D21" i="9"/>
  <c r="H11" i="9"/>
  <c r="I11" i="9"/>
  <c r="J11" i="9"/>
  <c r="K11" i="9"/>
  <c r="L11" i="9"/>
  <c r="M11" i="9"/>
  <c r="N11" i="9"/>
  <c r="O11" i="9"/>
  <c r="O33" i="9" s="1"/>
  <c r="P11" i="9"/>
  <c r="G11" i="9"/>
  <c r="D15" i="9"/>
  <c r="Q14" i="9"/>
  <c r="D14" i="9"/>
  <c r="D13" i="9" s="1"/>
  <c r="Q13" i="9"/>
  <c r="Q16" i="9" s="1"/>
  <c r="Q9" i="9"/>
  <c r="Q8" i="9"/>
  <c r="P33" i="9" l="1"/>
  <c r="N33" i="9"/>
  <c r="L33" i="9"/>
  <c r="J33" i="9"/>
  <c r="M33" i="9"/>
  <c r="K33" i="9"/>
  <c r="G33" i="9"/>
  <c r="I33" i="9"/>
  <c r="Q23" i="8"/>
  <c r="Q33" i="8" s="1"/>
  <c r="H33" i="9"/>
  <c r="F33" i="9"/>
  <c r="G33" i="8"/>
  <c r="I33" i="8"/>
  <c r="K33" i="8"/>
  <c r="M33" i="8"/>
  <c r="O33" i="8"/>
  <c r="H33" i="8"/>
  <c r="J33" i="8"/>
  <c r="L33" i="8"/>
  <c r="N33" i="8"/>
  <c r="P33" i="8"/>
  <c r="Q11" i="9"/>
  <c r="Q33" i="9" s="1"/>
  <c r="H70" i="3"/>
  <c r="H61" i="3"/>
  <c r="H54" i="3"/>
  <c r="F370" i="5"/>
  <c r="F371" i="5"/>
  <c r="F369" i="5"/>
  <c r="F345" i="5"/>
  <c r="F346" i="5"/>
  <c r="F344" i="5"/>
  <c r="F246" i="5"/>
  <c r="F247" i="5"/>
  <c r="H75" i="3" l="1"/>
  <c r="H41" i="3"/>
  <c r="H16" i="3"/>
  <c r="L595" i="5"/>
  <c r="L596" i="5" s="1"/>
  <c r="K595" i="5"/>
  <c r="K596" i="5" s="1"/>
  <c r="J595" i="5"/>
  <c r="J596" i="5" s="1"/>
  <c r="E595" i="5"/>
  <c r="E596" i="5" s="1"/>
  <c r="D595" i="5"/>
  <c r="D596" i="5" s="1"/>
  <c r="C595" i="5"/>
  <c r="C596" i="5" s="1"/>
  <c r="I594" i="5"/>
  <c r="I595" i="5" s="1"/>
  <c r="I596" i="5" s="1"/>
  <c r="B594" i="5"/>
  <c r="L569" i="5"/>
  <c r="L570" i="5" s="1"/>
  <c r="K569" i="5"/>
  <c r="K570" i="5" s="1"/>
  <c r="J569" i="5"/>
  <c r="J570" i="5" s="1"/>
  <c r="E569" i="5"/>
  <c r="E570" i="5" s="1"/>
  <c r="I568" i="5"/>
  <c r="I569" i="5" s="1"/>
  <c r="I570" i="5" s="1"/>
  <c r="B568" i="5"/>
  <c r="L541" i="5"/>
  <c r="L542" i="5" s="1"/>
  <c r="K541" i="5"/>
  <c r="K542" i="5" s="1"/>
  <c r="J541" i="5"/>
  <c r="J542" i="5" s="1"/>
  <c r="E541" i="5"/>
  <c r="E542" i="5" s="1"/>
  <c r="D541" i="5"/>
  <c r="D542" i="5" s="1"/>
  <c r="C541" i="5"/>
  <c r="C542" i="5" s="1"/>
  <c r="I540" i="5"/>
  <c r="I541" i="5" s="1"/>
  <c r="I542" i="5" s="1"/>
  <c r="B540" i="5"/>
  <c r="L510" i="5"/>
  <c r="L511" i="5" s="1"/>
  <c r="K510" i="5"/>
  <c r="K511" i="5" s="1"/>
  <c r="J510" i="5"/>
  <c r="J511" i="5" s="1"/>
  <c r="E510" i="5"/>
  <c r="E511" i="5" s="1"/>
  <c r="I509" i="5"/>
  <c r="I510" i="5" s="1"/>
  <c r="I511" i="5" s="1"/>
  <c r="B509" i="5"/>
  <c r="J485" i="5"/>
  <c r="L484" i="5"/>
  <c r="L485" i="5" s="1"/>
  <c r="K484" i="5"/>
  <c r="K485" i="5" s="1"/>
  <c r="J484" i="5"/>
  <c r="E484" i="5"/>
  <c r="E485" i="5" s="1"/>
  <c r="C484" i="5"/>
  <c r="C485" i="5" s="1"/>
  <c r="I483" i="5"/>
  <c r="I484" i="5" s="1"/>
  <c r="I485" i="5" s="1"/>
  <c r="B483" i="5"/>
  <c r="L454" i="5"/>
  <c r="L455" i="5" s="1"/>
  <c r="K454" i="5"/>
  <c r="K455" i="5" s="1"/>
  <c r="J454" i="5"/>
  <c r="J455" i="5" s="1"/>
  <c r="E454" i="5"/>
  <c r="E455" i="5" s="1"/>
  <c r="D454" i="5"/>
  <c r="D455" i="5" s="1"/>
  <c r="C454" i="5"/>
  <c r="C455" i="5" s="1"/>
  <c r="I453" i="5"/>
  <c r="I454" i="5" s="1"/>
  <c r="I455" i="5" s="1"/>
  <c r="B453" i="5"/>
  <c r="I422" i="5"/>
  <c r="L423" i="5"/>
  <c r="L424" i="5" s="1"/>
  <c r="K423" i="5"/>
  <c r="K424" i="5" s="1"/>
  <c r="J423" i="5"/>
  <c r="J424" i="5" s="1"/>
  <c r="I423" i="5"/>
  <c r="I424" i="5" s="1"/>
  <c r="E423" i="5"/>
  <c r="E424" i="5" s="1"/>
  <c r="D423" i="5"/>
  <c r="D424" i="5" s="1"/>
  <c r="C423" i="5"/>
  <c r="C424" i="5" s="1"/>
  <c r="B422" i="5"/>
  <c r="B423" i="5" s="1"/>
  <c r="L395" i="5"/>
  <c r="L396" i="5" s="1"/>
  <c r="K395" i="5"/>
  <c r="K396" i="5" s="1"/>
  <c r="J395" i="5"/>
  <c r="J396" i="5" s="1"/>
  <c r="I395" i="5"/>
  <c r="I396" i="5" s="1"/>
  <c r="E395" i="5"/>
  <c r="E396" i="5" s="1"/>
  <c r="B394" i="5"/>
  <c r="M394" i="5" s="1"/>
  <c r="A374" i="5"/>
  <c r="L370" i="5"/>
  <c r="L371" i="5" s="1"/>
  <c r="K370" i="5"/>
  <c r="K371" i="5" s="1"/>
  <c r="J370" i="5"/>
  <c r="J371" i="5" s="1"/>
  <c r="I370" i="5"/>
  <c r="I371" i="5" s="1"/>
  <c r="E370" i="5"/>
  <c r="E371" i="5" s="1"/>
  <c r="D370" i="5"/>
  <c r="D371" i="5" s="1"/>
  <c r="C370" i="5"/>
  <c r="C371" i="5" s="1"/>
  <c r="B369" i="5"/>
  <c r="M369" i="5" s="1"/>
  <c r="A349" i="5"/>
  <c r="L345" i="5"/>
  <c r="L346" i="5" s="1"/>
  <c r="K345" i="5"/>
  <c r="K346" i="5" s="1"/>
  <c r="J345" i="5"/>
  <c r="J346" i="5" s="1"/>
  <c r="E345" i="5"/>
  <c r="E346" i="5" s="1"/>
  <c r="D345" i="5"/>
  <c r="D346" i="5" s="1"/>
  <c r="C345" i="5"/>
  <c r="C346" i="5" s="1"/>
  <c r="I345" i="5"/>
  <c r="I346" i="5" s="1"/>
  <c r="B344" i="5"/>
  <c r="B345" i="5" s="1"/>
  <c r="L313" i="5"/>
  <c r="L314" i="5" s="1"/>
  <c r="K313" i="5"/>
  <c r="K314" i="5" s="1"/>
  <c r="J313" i="5"/>
  <c r="J314" i="5" s="1"/>
  <c r="I312" i="5"/>
  <c r="I313" i="5" s="1"/>
  <c r="I314" i="5" s="1"/>
  <c r="B312" i="5"/>
  <c r="L246" i="5"/>
  <c r="L247" i="5" s="1"/>
  <c r="K246" i="5"/>
  <c r="K247" i="5" s="1"/>
  <c r="J246" i="5"/>
  <c r="J247" i="5" s="1"/>
  <c r="E246" i="5"/>
  <c r="E247" i="5" s="1"/>
  <c r="D246" i="5"/>
  <c r="D247" i="5" s="1"/>
  <c r="C246" i="5"/>
  <c r="C247" i="5" s="1"/>
  <c r="I245" i="5"/>
  <c r="I246" i="5" s="1"/>
  <c r="I247" i="5" s="1"/>
  <c r="B245" i="5"/>
  <c r="J198" i="5"/>
  <c r="J199" i="5" s="1"/>
  <c r="K198" i="5"/>
  <c r="K199" i="5" s="1"/>
  <c r="L198" i="5"/>
  <c r="L199" i="5" s="1"/>
  <c r="E198" i="5"/>
  <c r="E199" i="5" s="1"/>
  <c r="I197" i="5"/>
  <c r="I198" i="5" s="1"/>
  <c r="I199" i="5" s="1"/>
  <c r="B197" i="5"/>
  <c r="L158" i="5"/>
  <c r="L159" i="5" s="1"/>
  <c r="K158" i="5"/>
  <c r="K159" i="5" s="1"/>
  <c r="J158" i="5"/>
  <c r="J159" i="5" s="1"/>
  <c r="E158" i="5"/>
  <c r="E159" i="5" s="1"/>
  <c r="D158" i="5"/>
  <c r="D159" i="5" s="1"/>
  <c r="C158" i="5"/>
  <c r="C159" i="5" s="1"/>
  <c r="I158" i="5"/>
  <c r="I159" i="5" s="1"/>
  <c r="B157" i="5"/>
  <c r="M157" i="5" s="1"/>
  <c r="E121" i="5"/>
  <c r="E122" i="5" s="1"/>
  <c r="I120" i="5"/>
  <c r="I121" i="5" s="1"/>
  <c r="I122" i="5" s="1"/>
  <c r="B120" i="5"/>
  <c r="J91" i="5"/>
  <c r="K91" i="5"/>
  <c r="L91" i="5"/>
  <c r="I89" i="5"/>
  <c r="I90" i="5" s="1"/>
  <c r="I91" i="5" s="1"/>
  <c r="B89" i="5"/>
  <c r="A71" i="5"/>
  <c r="A61" i="5"/>
  <c r="A52" i="5"/>
  <c r="A43" i="5"/>
  <c r="A33" i="5"/>
  <c r="B16" i="5"/>
  <c r="D15" i="4"/>
  <c r="D39" i="4" s="1"/>
  <c r="E15" i="4"/>
  <c r="E39" i="4" s="1"/>
  <c r="H15" i="4"/>
  <c r="I15" i="4"/>
  <c r="K15" i="4"/>
  <c r="L15" i="4"/>
  <c r="M15" i="4"/>
  <c r="G9" i="4"/>
  <c r="G10" i="4"/>
  <c r="G11" i="4"/>
  <c r="G12" i="4"/>
  <c r="G13" i="4"/>
  <c r="G14" i="4"/>
  <c r="N14" i="4" s="1"/>
  <c r="G8" i="4"/>
  <c r="J13" i="4"/>
  <c r="J12" i="4"/>
  <c r="J11" i="4"/>
  <c r="J10" i="4"/>
  <c r="J9" i="4"/>
  <c r="J8" i="4"/>
  <c r="N13" i="4" l="1"/>
  <c r="N11" i="4"/>
  <c r="M483" i="5"/>
  <c r="M509" i="5"/>
  <c r="M245" i="5"/>
  <c r="H76" i="3"/>
  <c r="K41" i="4"/>
  <c r="M89" i="5"/>
  <c r="N9" i="4"/>
  <c r="M594" i="5"/>
  <c r="B595" i="5"/>
  <c r="B596" i="5" s="1"/>
  <c r="M596" i="5" s="1"/>
  <c r="M569" i="5"/>
  <c r="M570" i="5"/>
  <c r="M568" i="5"/>
  <c r="M540" i="5"/>
  <c r="B541" i="5"/>
  <c r="B542" i="5" s="1"/>
  <c r="M542" i="5" s="1"/>
  <c r="M511" i="5"/>
  <c r="M510" i="5"/>
  <c r="M485" i="5"/>
  <c r="M484" i="5"/>
  <c r="M453" i="5"/>
  <c r="B454" i="5"/>
  <c r="M422" i="5"/>
  <c r="M423" i="5"/>
  <c r="B424" i="5"/>
  <c r="M424" i="5" s="1"/>
  <c r="B370" i="5"/>
  <c r="M345" i="5"/>
  <c r="B346" i="5"/>
  <c r="M346" i="5" s="1"/>
  <c r="M344" i="5"/>
  <c r="M312" i="5"/>
  <c r="M314" i="5"/>
  <c r="B246" i="5"/>
  <c r="B247" i="5" s="1"/>
  <c r="M247" i="5" s="1"/>
  <c r="M197" i="5"/>
  <c r="M199" i="5"/>
  <c r="B158" i="5"/>
  <c r="B159" i="5" s="1"/>
  <c r="M159" i="5" s="1"/>
  <c r="M120" i="5"/>
  <c r="M122" i="5"/>
  <c r="M90" i="5"/>
  <c r="M91" i="5"/>
  <c r="K28" i="4"/>
  <c r="N10" i="4"/>
  <c r="N12" i="4"/>
  <c r="J15" i="4"/>
  <c r="J16" i="4" s="1"/>
  <c r="G15" i="4"/>
  <c r="N15" i="4" l="1"/>
  <c r="M541" i="5"/>
  <c r="M595" i="5"/>
  <c r="M198" i="5"/>
  <c r="M121" i="5"/>
  <c r="M246" i="5"/>
  <c r="B455" i="5"/>
  <c r="M455" i="5" s="1"/>
  <c r="M454" i="5"/>
  <c r="M396" i="5"/>
  <c r="M395" i="5"/>
  <c r="B371" i="5"/>
  <c r="M371" i="5" s="1"/>
  <c r="M370" i="5"/>
  <c r="M313" i="5"/>
  <c r="M158" i="5"/>
  <c r="N8" i="4" l="1"/>
  <c r="J75" i="3" l="1"/>
  <c r="K75" i="3"/>
  <c r="J70" i="3"/>
  <c r="J61" i="3"/>
  <c r="J54" i="3"/>
  <c r="J41" i="3"/>
  <c r="K33" i="3"/>
  <c r="L33" i="3" s="1"/>
  <c r="K26" i="3"/>
  <c r="L26" i="3" s="1"/>
  <c r="J16" i="3"/>
  <c r="K61" i="3" l="1"/>
  <c r="K41" i="3"/>
  <c r="L61" i="3"/>
  <c r="J76" i="3"/>
  <c r="L41" i="3"/>
  <c r="K16" i="3"/>
  <c r="K54" i="3"/>
  <c r="K70" i="3"/>
  <c r="L16" i="3"/>
  <c r="L54" i="3"/>
  <c r="L70" i="3"/>
  <c r="L75" i="3"/>
  <c r="K76" i="3" l="1"/>
  <c r="L76" i="3"/>
  <c r="D11" i="9"/>
  <c r="D9" i="9"/>
  <c r="D8" i="9" s="1"/>
  <c r="M18" i="5"/>
  <c r="M17" i="5"/>
  <c r="M16" i="5"/>
</calcChain>
</file>

<file path=xl/comments1.xml><?xml version="1.0" encoding="utf-8"?>
<comments xmlns="http://schemas.openxmlformats.org/spreadsheetml/2006/main">
  <authors>
    <author>Comp_100</author>
    <author>Admin</author>
  </authors>
  <commentLis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ЦА мон Апто аппарат наука аппарат 6802 зп ца</t>
        </r>
      </text>
    </comment>
    <comment ref="H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АУП И ЦБ РАЙОО И ГОРОО И ЦБ МОН КР И ЦМ МОН КР</t>
        </r>
      </text>
    </comment>
    <comment ref="I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АУП И ЦБ РАЙОО И ГОРОО И ЦБ МОН КР И ЦМ МОН КР</t>
        </r>
      </text>
    </comment>
    <comment ref="J15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АУП И ЦБ РАЙОО И ГОРОО И ЦБ МОН КР И ЦМ МОН КР 8432,1 зп райоо</t>
        </r>
      </text>
    </comment>
    <comment ref="M1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18" authorId="1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Arial"/>
            <family val="2"/>
            <charset val="204"/>
          </rPr>
          <t>2552287,6 МЛН.СОМ с учетом повышения БЮДЖЕТ ДЕЙСТВУЮШИХ САДИКОВ  и 194300 пги
 и на новые садики 2016 года 176587,0 из них зп-150607,3 и сф-25979,7</t>
        </r>
      </text>
    </comment>
    <comment ref="I18" authorId="1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Arial"/>
            <family val="2"/>
            <charset val="204"/>
          </rPr>
          <t>бюджет  и спец70911</t>
        </r>
      </text>
    </comment>
    <comment ref="J18" authorId="1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Arial"/>
            <family val="2"/>
            <charset val="204"/>
          </rPr>
          <t>бюджет  и спец70911 255 новые садики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ЗП</t>
        </r>
      </text>
    </comment>
    <comment ref="I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ЗП</t>
        </r>
      </text>
    </comment>
    <comment ref="J2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ЗП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70812, 70821, 70832, 70921 ,70951,70952,70961,70962,70964,70965  
</t>
        </r>
      </text>
    </comment>
    <comment ref="I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спец
 70812, 70821, 70832, 70921 ,70951,70952,70961,70962,70964,70965  
</t>
        </r>
      </text>
    </comment>
    <comment ref="J3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спец
 70812, 70821, 70832, 70921 ,70951,70952,70961,70962,70964,70965  
</t>
        </r>
      </text>
    </comment>
    <comment ref="O3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70921, 70951, 70961, 70962, 70964, 70965, 70812, 70821, 70832</t>
        </r>
      </text>
    </comment>
    <comment ref="I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70921, 70951, 70961, 70962, 70964, 70965, 70812, 70821, 70832</t>
        </r>
      </text>
    </comment>
    <comment ref="J3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спец средства 70921, 70951, 70961, 70962, 70964, 70965, 70812, 70821, 70832</t>
        </r>
      </text>
    </comment>
    <comment ref="H3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ПГИ ВНЕШНЕЕ ФИНАНСИРОВАНИЕ</t>
        </r>
      </text>
    </comment>
    <comment ref="I3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ПГИ ВНЕШНЕЕ ФИНАНСИРОВАНИЕ</t>
        </r>
      </text>
    </comment>
    <comment ref="J3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ПГИ ВНЕШНЕЕ ФИНАНСИРОВАНИЕ</t>
        </r>
      </text>
    </comment>
    <comment ref="K3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ПГИ ВНЕШНЕЕ ФИНАНСИРОВАНИЕ</t>
        </r>
      </text>
    </comment>
    <comment ref="L3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ПГИ ВНЕШНЕЕ ФИНАНСИРОВАНИЕ</t>
        </r>
      </text>
    </comment>
    <comment ref="H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ВГИ внутренне ФИНАСИРОВАНИЕ</t>
        </r>
      </text>
    </comment>
    <comment ref="I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ВГИ внутренне ФИНАСИРОВАНИЕ</t>
        </r>
      </text>
    </comment>
    <comment ref="J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ВГИ внутренне ФИНАСИРОВАНИЕ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предложение упо</t>
        </r>
      </text>
    </comment>
    <comment ref="H4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и спец средства
</t>
        </r>
      </text>
    </comment>
    <comment ref="I4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и спец средства
</t>
        </r>
      </text>
    </comment>
    <comment ref="J4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и спец средства
 99 лицей по бюджету минус спец счет плюс на контрольные цифры</t>
        </r>
      </text>
    </comment>
    <comment ref="H4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70922,70931</t>
        </r>
      </text>
    </comment>
    <comment ref="I4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70922,70931</t>
        </r>
      </text>
    </comment>
    <comment ref="J4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70922,70931
</t>
        </r>
      </text>
    </comment>
    <comment ref="H49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спец.средства 70922, 70931</t>
        </r>
      </text>
    </comment>
    <comment ref="I49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спец.средства 70922, 70931</t>
        </r>
      </text>
    </comment>
    <comment ref="J49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спец.средства 70922, 70931</t>
        </r>
      </text>
    </comment>
    <comment ref="H57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 70942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57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 70942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J57" authorId="1">
      <text>
        <r>
          <rPr>
            <b/>
            <sz val="11"/>
            <color indexed="81"/>
            <rFont val="Tahoma"/>
            <family val="2"/>
            <charset val="204"/>
          </rPr>
          <t>Admin:</t>
        </r>
        <r>
          <rPr>
            <sz val="11"/>
            <color indexed="81"/>
            <rFont val="Tahoma"/>
            <family val="2"/>
            <charset val="204"/>
          </rPr>
          <t xml:space="preserve">
спец 70942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5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70942</t>
        </r>
      </text>
    </comment>
    <comment ref="I5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70942</t>
        </r>
      </text>
    </comment>
    <comment ref="J59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бюджет 70942</t>
        </r>
      </text>
    </comment>
    <comment ref="D6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упо</t>
        </r>
      </text>
    </comment>
    <comment ref="H64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70941, 70952</t>
        </r>
      </text>
    </comment>
    <comment ref="I64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70941, 70952</t>
        </r>
      </text>
    </comment>
    <comment ref="J64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70941, 70952</t>
        </r>
      </text>
    </comment>
    <comment ref="F68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УПО</t>
        </r>
      </text>
    </comment>
    <comment ref="H6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спец 70941, 70952</t>
        </r>
      </text>
    </comment>
    <comment ref="I6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спец 70941, 70952</t>
        </r>
      </text>
    </comment>
    <comment ref="J6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спец 70941, 70952</t>
        </r>
      </text>
    </comment>
    <comment ref="H72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НАУКИ</t>
        </r>
      </text>
    </comment>
    <comment ref="I72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НАУКИ</t>
        </r>
      </text>
    </comment>
    <comment ref="J72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БЮДЖЕТ НАУКИ</t>
        </r>
      </text>
    </comment>
    <comment ref="H73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СПЕЦ НАУКА</t>
        </r>
      </text>
    </comment>
    <comment ref="I73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СПЕЦ НАУКА</t>
        </r>
      </text>
    </comment>
    <comment ref="J73" authorId="1">
      <text>
        <r>
          <rPr>
            <b/>
            <sz val="12"/>
            <color indexed="81"/>
            <rFont val="Tahoma"/>
            <family val="2"/>
            <charset val="204"/>
          </rPr>
          <t>Admin:</t>
        </r>
        <r>
          <rPr>
            <sz val="12"/>
            <color indexed="81"/>
            <rFont val="Tahoma"/>
            <family val="2"/>
            <charset val="204"/>
          </rPr>
          <t xml:space="preserve">
СПЕЦ НАУКА</t>
        </r>
      </text>
    </comment>
  </commentList>
</comments>
</file>

<file path=xl/comments2.xml><?xml version="1.0" encoding="utf-8"?>
<comments xmlns="http://schemas.openxmlformats.org/spreadsheetml/2006/main">
  <authors>
    <author>Comp_100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повышение зп аппарат и райоо
</t>
        </r>
      </text>
    </commen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зп новых доо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минус спец дошкол и минус школа 222,9 разницы от контрол цифр эля
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на 120 млн апто поменял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контрольные цифр эля эже в мф мину 3111 100 млн мину3112 100 млн</t>
        </r>
      </text>
    </comment>
    <comment ref="D20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повышение зп аппарат и райоо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зп новых доо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минус спец дошкол и минус школа 222,9 разницы от контрол цифр эля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на 120 млн апто поменял</t>
        </r>
      </text>
    </comment>
    <comment ref="M23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контрольные цифр эля эже в мф мину 3111 100 млн мину3112 100 млн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повышение зп аппарат и райоо
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зп новых доо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минус спец дошкол и минус школа 222,9 разницы от контрол цифр эля
</t>
        </r>
      </text>
    </comment>
    <comment ref="J3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на 120 млн апто поменял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контрольные цифр эля эже в мф мину 3111 100 млн мину3112 100 млн</t>
        </r>
      </text>
    </comment>
  </commentList>
</comments>
</file>

<file path=xl/comments3.xml><?xml version="1.0" encoding="utf-8"?>
<comments xmlns="http://schemas.openxmlformats.org/spreadsheetml/2006/main">
  <authors>
    <author>Comp_100</author>
  </authors>
  <commentLis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аппарат мон апто наука</t>
        </r>
      </text>
    </comment>
    <comment ref="G2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10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110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12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150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189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H20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238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265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28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30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33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36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осмп</t>
        </r>
      </text>
    </comment>
    <comment ref="B38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41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446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47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502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53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560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B587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</commentList>
</comments>
</file>

<file path=xl/comments4.xml><?xml version="1.0" encoding="utf-8"?>
<comments xmlns="http://schemas.openxmlformats.org/spreadsheetml/2006/main">
  <authors>
    <author>Comp_100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осмп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</commentList>
</comments>
</file>

<file path=xl/comments5.xml><?xml version="1.0" encoding="utf-8"?>
<comments xmlns="http://schemas.openxmlformats.org/spreadsheetml/2006/main">
  <authors>
    <author>Comp_100</author>
  </authors>
  <commentList>
    <comment ref="E13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омсп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Comp_100:</t>
        </r>
        <r>
          <rPr>
            <sz val="9"/>
            <color indexed="81"/>
            <rFont val="Tahoma"/>
            <family val="2"/>
            <charset val="204"/>
          </rPr>
          <t xml:space="preserve">
осмп</t>
        </r>
      </text>
    </comment>
  </commentList>
</comments>
</file>

<file path=xl/sharedStrings.xml><?xml version="1.0" encoding="utf-8"?>
<sst xmlns="http://schemas.openxmlformats.org/spreadsheetml/2006/main" count="1656" uniqueCount="379">
  <si>
    <t>тыс.сом</t>
  </si>
  <si>
    <t>ВСЕГО</t>
  </si>
  <si>
    <t>Код ПР</t>
  </si>
  <si>
    <t>Код МЕ</t>
  </si>
  <si>
    <t>Бюджетные программы/
Бюджетные меры</t>
  </si>
  <si>
    <t>Индикаторы результативности</t>
  </si>
  <si>
    <t>Базовый год</t>
  </si>
  <si>
    <t>Целевые значения</t>
  </si>
  <si>
    <t>%</t>
  </si>
  <si>
    <t>Индекс доверия населения</t>
  </si>
  <si>
    <t>коэф.</t>
  </si>
  <si>
    <t>Обеспечение финансового менеджмента и учета</t>
  </si>
  <si>
    <t>Процент исполнения бюджета без нарушений</t>
  </si>
  <si>
    <t>Управление человеческими ресурсами</t>
  </si>
  <si>
    <t xml:space="preserve">Доля выигранных судебных процессов по трудовым спорам </t>
  </si>
  <si>
    <t>Правовая поддержка</t>
  </si>
  <si>
    <t>Отношение выигранных судебных дел к их общему количеству</t>
  </si>
  <si>
    <t>ед/ед</t>
  </si>
  <si>
    <t>Поддержание внешних связей и связей с общественностью</t>
  </si>
  <si>
    <t>ед.</t>
  </si>
  <si>
    <t>Обеспечение мониторинга, анализа и стратегического планирования</t>
  </si>
  <si>
    <t>Общая координация на региональном уровне</t>
  </si>
  <si>
    <t>ВСЕГО (контрольные цифры)</t>
  </si>
  <si>
    <t>Бюджетные программы в разрезе источников финансирования</t>
  </si>
  <si>
    <t>Название программы</t>
  </si>
  <si>
    <t>Всего (контрольные цифры)</t>
  </si>
  <si>
    <t>Описание бюджетной меры</t>
  </si>
  <si>
    <t>Бюджетная организация</t>
  </si>
  <si>
    <t>Программа</t>
  </si>
  <si>
    <t>Бюджетная мера</t>
  </si>
  <si>
    <t>Ответственные подразделения</t>
  </si>
  <si>
    <t xml:space="preserve">Статус </t>
  </si>
  <si>
    <t>существующая мера</t>
  </si>
  <si>
    <t>новая мера</t>
  </si>
  <si>
    <t>отметить галочкой в прямоугольнике слева от статуса</t>
  </si>
  <si>
    <t>Краткое описание меры</t>
  </si>
  <si>
    <t>Связь с приоритетами Правительства</t>
  </si>
  <si>
    <t>Бюджетная мера в разрезе источников финансирования</t>
  </si>
  <si>
    <t xml:space="preserve"> (тыс.сом)</t>
  </si>
  <si>
    <t>Год</t>
  </si>
  <si>
    <t>Индикаторы результативности по бюджетной мере</t>
  </si>
  <si>
    <t>Индикатор результативности</t>
  </si>
  <si>
    <t>Источники данных</t>
  </si>
  <si>
    <t>Утв. 2007 г.</t>
  </si>
  <si>
    <t>Штатная численность</t>
  </si>
  <si>
    <t xml:space="preserve">Планирование, управление и администрирование                                                                                                                              </t>
  </si>
  <si>
    <t>Финансирование (по программам/мерам) (тыс.сом)</t>
  </si>
  <si>
    <t>в том числе,</t>
  </si>
  <si>
    <t>Средства, аккумулируемые на специальных счетах</t>
  </si>
  <si>
    <t>Бюджетные средства</t>
  </si>
  <si>
    <t xml:space="preserve">Бюджетные инвестиции </t>
  </si>
  <si>
    <t>Оплата труда работников</t>
  </si>
  <si>
    <t>Использование товаров и услуг</t>
  </si>
  <si>
    <t>Проценты</t>
  </si>
  <si>
    <t>Субсидии</t>
  </si>
  <si>
    <t>Гранты</t>
  </si>
  <si>
    <t>Социальные пособия выплаты</t>
  </si>
  <si>
    <t>Другие расходы</t>
  </si>
  <si>
    <t xml:space="preserve">Нефинансовые активы </t>
  </si>
  <si>
    <t>Финансовые активы</t>
  </si>
  <si>
    <t>Обязательства</t>
  </si>
  <si>
    <t>Стоимость бюджетных программ и мер в разрезе экономической классификации  (средства, аккумулируемые на специальных счетах) на очередной бюджетный год</t>
  </si>
  <si>
    <t xml:space="preserve">Приложение 4-1                                                                                                                    к Инструкции по формированию, рассмотрению и исполнению бюджетов на программной основе </t>
  </si>
  <si>
    <t xml:space="preserve">Приложение 4-2                                                                                                                    к Инструкции по формированию, рассмотрению и исполнению бюджетов на программной основе </t>
  </si>
  <si>
    <t>Стоимость бюджетных программ и мер в разрезе экономической классификации  (бюджетные средства) на очередной бюджетный год</t>
  </si>
  <si>
    <t xml:space="preserve">Приложение 3 
к Инструкции по формированию, рассмотрению и исполнению бюджетов на программной основе </t>
  </si>
  <si>
    <t>Руководитель главного распорядителя ____________ ________________________</t>
  </si>
  <si>
    <t xml:space="preserve">                                                           подпись              расшифровка подписи</t>
  </si>
  <si>
    <t xml:space="preserve">       Руководитель финансового подразделения ____________ ________________________</t>
  </si>
  <si>
    <t xml:space="preserve">                                                                         подпись              расшифровка подписи</t>
  </si>
  <si>
    <t xml:space="preserve">                                                                                                                                                       подпись               расшифровка подписи</t>
  </si>
  <si>
    <t xml:space="preserve">                                                                                 Приложение 2                                                                                        к Инструкции по формированию, рассмотрению и исполнению бюджетов на программной основе </t>
  </si>
  <si>
    <t xml:space="preserve">                                                  Приложение 1                                                                                   к Инструкции по формированию, рассмотрению и исполнению бюджетов на программной основе </t>
  </si>
  <si>
    <t>Ответственное ведомство /
подразделение</t>
  </si>
  <si>
    <t>Главный распорядитель  (полное наименование главного распорядителя)</t>
  </si>
  <si>
    <t xml:space="preserve">всего </t>
  </si>
  <si>
    <t>всего</t>
  </si>
  <si>
    <t>фонд оплаты труда</t>
  </si>
  <si>
    <t xml:space="preserve">использование товаров и услуг  </t>
  </si>
  <si>
    <t>операции с нефинансовыми активами</t>
  </si>
  <si>
    <t>государственные инвестиции (внешнее               фин-е)</t>
  </si>
  <si>
    <t>государственные инвестици (внутр. фин-е)</t>
  </si>
  <si>
    <t>операции с нефинансо   выми активами</t>
  </si>
  <si>
    <t>Руководитель главного распорядителя ___________________</t>
  </si>
  <si>
    <t xml:space="preserve">                               подпись              расшифровка подписи                            </t>
  </si>
  <si>
    <t xml:space="preserve">   Руководитель финансового подразделения ____________ ________________________</t>
  </si>
  <si>
    <t xml:space="preserve">                                                                         подпись         расшифровка подписи</t>
  </si>
  <si>
    <t xml:space="preserve">использо-вание товаров и услуг  </t>
  </si>
  <si>
    <t>операции с нефинан-совыми активами</t>
  </si>
  <si>
    <t>операции с нефинансо-выми активами</t>
  </si>
  <si>
    <t>государст-венные инвестиции (внешнее фин-е)</t>
  </si>
  <si>
    <t>государст-венные инвестици (внутр. фин-е)</t>
  </si>
  <si>
    <t>Единица измерения</t>
  </si>
  <si>
    <t>Министерство образования и науки Кыргызской Республики</t>
  </si>
  <si>
    <t>Бюджетные программы/Бюджетные меры</t>
  </si>
  <si>
    <t>Менеджер Программы /
Меры</t>
  </si>
  <si>
    <t xml:space="preserve">Ответственное Ведомство /
Подразделение
</t>
  </si>
  <si>
    <t>Со-исполнитель</t>
  </si>
  <si>
    <t>Среднесрочный прогноз</t>
  </si>
  <si>
    <t>Министр</t>
  </si>
  <si>
    <t>Центральный аппарат и территориальные подразделения</t>
  </si>
  <si>
    <t xml:space="preserve"> Отношение расходов по ЗП Программы 001 к сумме расходов по ЗП по другим программам</t>
  </si>
  <si>
    <t>Общая координация на республиканском уровне (бюджет и спец. средства)</t>
  </si>
  <si>
    <t>Центральный аппарат и подведомственные организации</t>
  </si>
  <si>
    <t>Управления и отделы министерства и поведомственные организации на областном уровне</t>
  </si>
  <si>
    <t>по факту</t>
  </si>
  <si>
    <t>Статс секретарь</t>
  </si>
  <si>
    <t>Управление бюджетной политики и финансового анализа, Управление бухгалтерского учета и отчетности, централизованные бухгалтерии</t>
  </si>
  <si>
    <t>Управление государственной и кадровой службы</t>
  </si>
  <si>
    <t>Сектор правового обсепечения</t>
  </si>
  <si>
    <t>14/19</t>
  </si>
  <si>
    <t>Сектор международного сотрудничества, пресс-секретарь МОН</t>
  </si>
  <si>
    <t>Количество положительных упоминаний мин-ва/вед-ва в СМИ</t>
  </si>
  <si>
    <t>Организация деятельности и службы обеспечения (ТОП, МОП, автохозяйство, ИТ, охрана и.т.п)</t>
  </si>
  <si>
    <t xml:space="preserve">Доля сотрудников служб обеспечения от общей численности сотрудников ЦА </t>
  </si>
  <si>
    <t>Общая координация на региональном уровне (бюджет и спец. средства)</t>
  </si>
  <si>
    <t>Районные, городские отделы (управления) образования</t>
  </si>
  <si>
    <t>обеспечение общеобразовательных организаций учебниками, компьютерами и мебелю</t>
  </si>
  <si>
    <t xml:space="preserve">Итого </t>
  </si>
  <si>
    <t>Заместитель министра курирующий вопросы дошкольного и школьного образования</t>
  </si>
  <si>
    <t>Управление дошкольного, школьного и внешкольного образования</t>
  </si>
  <si>
    <t xml:space="preserve">Поддержание и расширение существующей сети государственных дошкольных образовательных организаций (ДОО) и повышение охвата детей 5-6 лет (включая детей с ограниченными возможностями) программой предшкольной подготовки (бюджетные средства) </t>
  </si>
  <si>
    <t>Начальник Управления дошкольного, школьного и внешкольного образования</t>
  </si>
  <si>
    <t>Отдел реализации проекта ВБ Глобальное партнерство в образовании и ОМСУ</t>
  </si>
  <si>
    <t xml:space="preserve">Число детей соответствующего возраста, охваченных программами предшкольной подготовки.                                         </t>
  </si>
  <si>
    <t>чел.</t>
  </si>
  <si>
    <t>Количество оборудованных класс-комплектов по предшкольной подготовке (парта, стулья, стол с учетом возрастных особенностей детей 5 - 6 - летнего возраста)</t>
  </si>
  <si>
    <t>Доля оборудованных класс-комплектов по предшкольной подготовке от потребности</t>
  </si>
  <si>
    <t xml:space="preserve">Количество ДОО, где внедрен государственный стандарт            </t>
  </si>
  <si>
    <t xml:space="preserve">Доля ДОО, где внедрен государственный стандарт       </t>
  </si>
  <si>
    <t>Численность педагогов, прошедших повышение квалификации;</t>
  </si>
  <si>
    <t>Расширение сети государственных и муниципальных дошкольных образовательных организаций (спец. Средства)</t>
  </si>
  <si>
    <t>ОМСУ, УКС</t>
  </si>
  <si>
    <t>Число новых ДОО</t>
  </si>
  <si>
    <t>ед</t>
  </si>
  <si>
    <t xml:space="preserve">по факту </t>
  </si>
  <si>
    <t xml:space="preserve">Доля новых ДОО от потребности </t>
  </si>
  <si>
    <t>Создание условий для полноценного развития детей путем обеспечения доступа к эффективному образованию</t>
  </si>
  <si>
    <t>Охват детей базовым образованием (1-9 класс)</t>
  </si>
  <si>
    <t>не ниже 96%</t>
  </si>
  <si>
    <t>Поддержание функционирования сети школьных учреждений в соответствии со стандартами (бюжетные средства)</t>
  </si>
  <si>
    <t>Начальник Управления бюджетной политики и финансового анализа</t>
  </si>
  <si>
    <t>Управление бюджетной политики и финансового анализа, Управление дошкольного, школьного и внешкольного образования</t>
  </si>
  <si>
    <t>Доля школ полностью (100%) укомлектованных педагогическими кадрами</t>
  </si>
  <si>
    <t>Оптимизации управления и финансирования детских учреждений интернатного типа</t>
  </si>
  <si>
    <t>Упраление дошкольного, школьного и внешкольного образования</t>
  </si>
  <si>
    <t>Мин соц развития, Мин здрав</t>
  </si>
  <si>
    <t xml:space="preserve">Количество  учреждений интернатного типа
по которым подготовлены планы оптимизации/трансформации
</t>
  </si>
  <si>
    <t xml:space="preserve">Доля школ, обеспеченных УМК для 1 кл (с учетом изношенности); </t>
  </si>
  <si>
    <t>Доля обеспеченности УМК для 2-4 классов</t>
  </si>
  <si>
    <t>Обеспечение условий предоставления инклюзивного образования детям с особыми нуждами на базе общеобразовательных и специальных школ</t>
  </si>
  <si>
    <t>УКС</t>
  </si>
  <si>
    <t>за счет капстроительства и местного бюджета</t>
  </si>
  <si>
    <t>Кол-во общеобразовательных и специальных школ в которых созданы условия для обучения детей с особыми нуждами.</t>
  </si>
  <si>
    <t>Отдел реализации проекта ВБ Поддержка реформ сектора образования</t>
  </si>
  <si>
    <t>Сформирована рациональная и оптимальная система ПТО</t>
  </si>
  <si>
    <t>Начальник управления профессионального образования</t>
  </si>
  <si>
    <t>Управление профессионального образования</t>
  </si>
  <si>
    <t>Доля трудоустроенных и занятых выпускников (с учетом продолжения обучения) СПУЗов в первый год после окончания обучения</t>
  </si>
  <si>
    <t>Оптимизация и модернизация с 
учетом создания условий для ЛОВЗ и развитие системы оценки качества ПТО (бюджет и спец. средства)</t>
  </si>
  <si>
    <t>Директор АПТО</t>
  </si>
  <si>
    <t>Бюджет и спец. всех профессиональных 
лицеев</t>
  </si>
  <si>
    <t>Число учебных заведений  отремонтированных и оснащенныхв соответствиис современными требований и услвий для ЛОВЗ</t>
  </si>
  <si>
    <t>Количество подготовленных специалистовдля предприятий КР с учетом требований рынка труда</t>
  </si>
  <si>
    <t>чел</t>
  </si>
  <si>
    <t xml:space="preserve"> РНМЦ, Эмгек Резерви</t>
  </si>
  <si>
    <t xml:space="preserve">Количество разработанных и внедренных в учебные процесс учебных программ и материалов в т.ч.для ЛОВЗ </t>
  </si>
  <si>
    <t>Аппарат</t>
  </si>
  <si>
    <t>Нормативное финансирование внедрено во всех учебных заведениях республики</t>
  </si>
  <si>
    <t>Изменение структуры подготовки кадров со средним профессиональным образованием на основе анализа страновых приоритетов и экономических стратегий регионов (бюджетные средства)</t>
  </si>
  <si>
    <t xml:space="preserve">Доля бюджетных мест, выделяемых на специальности соответствующие страновым приоритетам и экономическим стратегиям </t>
  </si>
  <si>
    <t>Информирование населения о системе среднего профессионального образования республики, направленное на повышения имиджа среднего профессионального образования, Привлечение работодателей к формированию квалификационной характеристики и процессу оценки квалификации выпускников и оптимизация системы среднего профессионального образования (спец. средства)</t>
  </si>
  <si>
    <t>СПУЗы</t>
  </si>
  <si>
    <t xml:space="preserve">Доля работодателей, включенных в состав государственных аттестационных комиссий </t>
  </si>
  <si>
    <t xml:space="preserve">Доля специальностей СПО (по котторым осуществляется бюджетный набор), соответствующих потребностям рынка труда </t>
  </si>
  <si>
    <t>Доля образовательных организаций, получающих заказ на подготовку специавлистов от работодателей</t>
  </si>
  <si>
    <t>Увеличение контингента спузов</t>
  </si>
  <si>
    <t>Заместитель министра курирующий вопросы профессионального образования</t>
  </si>
  <si>
    <t xml:space="preserve">Доля трудоустроенных выпускников ВУЗов на бюджетной основе (с учетом продолжения обучения и самозанятости) </t>
  </si>
  <si>
    <t xml:space="preserve">Доля трудоустроенных по специальности выпускников педагогических специальностей ВУЗов (на бюджетной основе)   </t>
  </si>
  <si>
    <t>Изменение структуры подготовки кадров с высшим профессиональным образованием на основе анализа страновых приоритетов и экономических стратегий регионов (спец. Средства)</t>
  </si>
  <si>
    <t>ВУЗы</t>
  </si>
  <si>
    <t xml:space="preserve">Доля направлений и специальностей высшего профессионального образования (по которым осуществляется бюджетный набор), соответствующих страновым приоритетам и экономическим стратегиям </t>
  </si>
  <si>
    <t>Доля вузов (% от общего числа) формирующих план приема на основании заключенных с работодателями договоров о целевой подготовке</t>
  </si>
  <si>
    <t>Создание условий для развития системы повышения квалификации преподавателей вузов (бюджетные средства)</t>
  </si>
  <si>
    <t xml:space="preserve">Доля педагогов, участвовавших в программах повышения квалификации              </t>
  </si>
  <si>
    <t>Доля взрослого населения, охваченная лицензированными образовательными программами (формальное: вечернее/сменное/заочное, неформальное - повышение квалификации, переподготовка) от числа обратившихся</t>
  </si>
  <si>
    <t>Обеспечение охвата основным образованием людей, не имеющих образования или выбывших из системы школьного образования ранее нормативно установленных сроков (бюджетные средства)</t>
  </si>
  <si>
    <t xml:space="preserve">Количество вечерних/сменных/заочных школ </t>
  </si>
  <si>
    <t>Количество принятых в вечерние/сменные/заочные школы</t>
  </si>
  <si>
    <t>Количество вечерних/сменных/заочных классов</t>
  </si>
  <si>
    <t>Количество принятых в вечерние/сменные/заочные классы при дневных общеобразовательных школах</t>
  </si>
  <si>
    <t>Содействие адаптации экономически активного населения к быстро меняющимся требованиям рынка труда (спец. средства)</t>
  </si>
  <si>
    <t xml:space="preserve">Количество учебных заведений среднего профессионального образования, предоставляющих услуги дополнительного профессионального образования.            </t>
  </si>
  <si>
    <t xml:space="preserve">Количество учебных заведений высшего профессионального образования, предоставляющих услуги дополнительного профессионального образования. </t>
  </si>
  <si>
    <t>Департамент науки</t>
  </si>
  <si>
    <t>Доля средств, выделяемых вузами на развитие научно-исследовательской работы</t>
  </si>
  <si>
    <t>Развитие прикладной науки (бюджетные средства)</t>
  </si>
  <si>
    <t>Директор Департамента науки</t>
  </si>
  <si>
    <t xml:space="preserve">Увеличение доли научных проектов, нацеленных на обеспечение позитивных структурных сдвигов в экономике республики </t>
  </si>
  <si>
    <t>Доля молодых специалистов, привлеченных к выполнению исследований и разработок</t>
  </si>
  <si>
    <t>код ИН</t>
  </si>
  <si>
    <t>Программа 3. Начальное, среднее профессиональное образование</t>
  </si>
  <si>
    <r>
      <rPr>
        <sz val="10"/>
        <color indexed="8"/>
        <rFont val="Arial"/>
        <family val="2"/>
        <charset val="204"/>
      </rPr>
      <t>Программа 1.</t>
    </r>
    <r>
      <rPr>
        <sz val="10"/>
        <color theme="1"/>
        <rFont val="Arial"/>
        <family val="2"/>
        <charset val="204"/>
      </rPr>
      <t xml:space="preserve"> Планирование, управления и администрирование</t>
    </r>
  </si>
  <si>
    <r>
      <rPr>
        <sz val="10"/>
        <color indexed="8"/>
        <rFont val="Arial"/>
        <family val="2"/>
        <charset val="204"/>
      </rPr>
      <t>Программа 2.</t>
    </r>
    <r>
      <rPr>
        <sz val="10"/>
        <color theme="1"/>
        <rFont val="Arial"/>
        <family val="2"/>
        <charset val="204"/>
      </rPr>
      <t xml:space="preserve"> Дошкольное, школьное и внешкольное образование</t>
    </r>
  </si>
  <si>
    <r>
      <rPr>
        <sz val="10"/>
        <color indexed="8"/>
        <rFont val="Arial"/>
        <family val="2"/>
        <charset val="204"/>
      </rPr>
      <t>Программа 4.</t>
    </r>
    <r>
      <rPr>
        <sz val="10"/>
        <color theme="1"/>
        <rFont val="Arial"/>
        <family val="2"/>
        <charset val="204"/>
      </rPr>
      <t xml:space="preserve"> Высшее профессиональное образование</t>
    </r>
  </si>
  <si>
    <r>
      <rPr>
        <sz val="10"/>
        <color indexed="8"/>
        <rFont val="Arial"/>
        <family val="2"/>
        <charset val="204"/>
      </rPr>
      <t>Программа 5.</t>
    </r>
    <r>
      <rPr>
        <sz val="10"/>
        <color theme="1"/>
        <rFont val="Arial"/>
        <family val="2"/>
        <charset val="204"/>
      </rPr>
      <t xml:space="preserve"> Образование для взрослых</t>
    </r>
  </si>
  <si>
    <r>
      <rPr>
        <sz val="10"/>
        <color indexed="8"/>
        <rFont val="Arial"/>
        <family val="2"/>
        <charset val="204"/>
      </rPr>
      <t>Программа 6.</t>
    </r>
    <r>
      <rPr>
        <sz val="10"/>
        <color theme="1"/>
        <rFont val="Arial"/>
        <family val="2"/>
        <charset val="204"/>
      </rPr>
      <t xml:space="preserve"> Наука</t>
    </r>
  </si>
  <si>
    <t>год 2020</t>
  </si>
  <si>
    <t>год 2021</t>
  </si>
  <si>
    <r>
      <t>001</t>
    </r>
    <r>
      <rPr>
        <sz val="9"/>
        <color indexed="8"/>
        <rFont val="Arial"/>
        <family val="2"/>
        <charset val="204"/>
      </rPr>
      <t xml:space="preserve"> Планирование, управление и администрирование      </t>
    </r>
  </si>
  <si>
    <t>001 Общее координация на республиканском уровне</t>
  </si>
  <si>
    <t>Центральный аппарат МОН, подведомственные организации</t>
  </si>
  <si>
    <t>х</t>
  </si>
  <si>
    <t>Центральный аппарат и территориальные подразделения МОН обеспечивают реализацию функций отраслевой политики, регулирования,  координации, надзора и контроля. В рамках данной меры совершенствуется регулятивная и законодательная база сектора, проводится анализ тенденций в секторе и на его основе разрабатываются стратегические направления и приоритеты развития, осуществляются мероприятия  по поддержке и развитию подведомственных организаций.</t>
  </si>
  <si>
    <r>
      <t xml:space="preserve">001 </t>
    </r>
    <r>
      <rPr>
        <sz val="9"/>
        <color indexed="8"/>
        <rFont val="Arial"/>
        <family val="2"/>
        <charset val="204"/>
      </rPr>
      <t xml:space="preserve">Общее координация на республиканском уровне </t>
    </r>
  </si>
  <si>
    <t>ед. изм-я</t>
  </si>
  <si>
    <t>факту</t>
  </si>
  <si>
    <t>002 Общая координация на региональном уровне</t>
  </si>
  <si>
    <t>Районные и гродские отелы (управления образования)</t>
  </si>
  <si>
    <t>продолжить кординацию подведомственных организаций  на региональном уровне.</t>
  </si>
  <si>
    <r>
      <t>09</t>
    </r>
    <r>
      <rPr>
        <sz val="9"/>
        <color indexed="8"/>
        <rFont val="Arial"/>
        <family val="2"/>
        <charset val="204"/>
      </rPr>
      <t>Общая координация на региональном уровне</t>
    </r>
  </si>
  <si>
    <r>
      <t>09</t>
    </r>
    <r>
      <rPr>
        <sz val="9"/>
        <color indexed="8"/>
        <rFont val="Arial"/>
        <family val="2"/>
        <charset val="204"/>
      </rPr>
      <t xml:space="preserve"> Общая координация на региональном уровне</t>
    </r>
  </si>
  <si>
    <t>Отношение текущих расходов по Программе 1 к сумме текущих расходов по другим программам</t>
  </si>
  <si>
    <r>
      <t>002</t>
    </r>
    <r>
      <rPr>
        <sz val="9"/>
        <color indexed="8"/>
        <rFont val="Arial"/>
        <family val="2"/>
        <charset val="204"/>
      </rPr>
      <t xml:space="preserve"> Дошкольное, школьное и внешкольное  образование и подготовка детей к школе  </t>
    </r>
  </si>
  <si>
    <r>
      <t>001</t>
    </r>
    <r>
      <rPr>
        <sz val="9"/>
        <color indexed="8"/>
        <rFont val="Arial"/>
        <family val="2"/>
        <charset val="204"/>
      </rPr>
      <t xml:space="preserve"> Поддержание и расширение существующей сети государственных дошкольных образовательных организаций (ДОО) и повышение охвата детей 5-6 лет (включая детей с ограниченными возможностями) программой предшкольной подготовки</t>
    </r>
  </si>
  <si>
    <t xml:space="preserve">Реализация Государственного стандарта по дошкольному образованию, повышение квалификации педагогов. Увеличение охвата детей дошкольным образованием путем совместного финансирования вновь создаваемых дошкольных образовательных организаций за счет средств республиканского бюджета (финансирование заработной платы) и местных бюджетов органов местных самоуправлений  (создание и содержание инфраструктуры – выравнивающие гранты). 
Открытие и поэтапное оснащение классов по предшкольной подготовке детей; внедрение соответствующих программ; повышение квалификации педагогов, разработка и утверждение нормативных правовых документов для обеспечения обязательной предшкольной подготовки, анализ предоставления услуг предшкольной подготовки. Дальнейшая реализация 240-часовой программы подготовки детей к школе в период 2015-2016 гг. А также разработка и внедрение 480-часовой программы подготовки к школе в период 2016-2017 гг. </t>
  </si>
  <si>
    <t>022 Дошкольное образование и подготовка детей к школе</t>
  </si>
  <si>
    <t xml:space="preserve">Число детей соответствующего возраста, охваченных программами предшкольной подготовки.  </t>
  </si>
  <si>
    <t>Статистическая отчетность и данные Рай/Гор ОНО</t>
  </si>
  <si>
    <t xml:space="preserve">Отчеты Рай/Гор ОНО и Отчеты ОРП ВБ Глобальное партнерство в образовании </t>
  </si>
  <si>
    <t xml:space="preserve">Количество ДОО, где внедрен государственный стандарт     </t>
  </si>
  <si>
    <t>Отчетность МОН КР и данные Рай/Гор ОНО</t>
  </si>
  <si>
    <t xml:space="preserve">Доля ДОО, где внедрен государственный стандарт    </t>
  </si>
  <si>
    <t>002 Расширение сети вариативных, государственных и муниципальных дошкольных образовательных организаций</t>
  </si>
  <si>
    <t xml:space="preserve">Управление дошкольного, школьного и внешкольного образования МОН КР,  </t>
  </si>
  <si>
    <t xml:space="preserve">              Внедрение вариативных моделей организаций дошкольного образования и программ для детей 3-5 лет, а также проведение информационных кампаний в поддержку развития доступных для всех дошкольных образовательных организаций вариативного типа посредством СМИ и агитационных материалов. 
            Реализация меры предполагает расширение сети государственных и муниципальных дошкольных образовательных организаций путем строительства новых зданий.  (Примечание: Бюджетного финансирования данной меры в рамках бюджета МОН не предусмотрено, осуществляется за счет программы Капитальное строительство )</t>
  </si>
  <si>
    <t xml:space="preserve">Количество созданных организаций - вариативных моделей дошкольного образования и программ для детей 3-5-лет;   </t>
  </si>
  <si>
    <t>Охват детей вариативными ДОО</t>
  </si>
  <si>
    <r>
      <t>04</t>
    </r>
    <r>
      <rPr>
        <sz val="9"/>
        <color indexed="8"/>
        <rFont val="Arial"/>
        <family val="2"/>
        <charset val="204"/>
      </rPr>
      <t xml:space="preserve"> Расширение сети государственных и муниципальных ДОО</t>
    </r>
  </si>
  <si>
    <t xml:space="preserve">Число новых ДОО  </t>
  </si>
  <si>
    <t xml:space="preserve">Отчетность МОН КР </t>
  </si>
  <si>
    <t>Отчетность МОН КР</t>
  </si>
  <si>
    <r>
      <t>023</t>
    </r>
    <r>
      <rPr>
        <sz val="9"/>
        <color indexed="8"/>
        <rFont val="Arial"/>
        <family val="2"/>
        <charset val="204"/>
      </rPr>
      <t xml:space="preserve"> Дошкольное, школьное и внешкольное образование</t>
    </r>
  </si>
  <si>
    <r>
      <t>01</t>
    </r>
    <r>
      <rPr>
        <sz val="9"/>
        <color indexed="8"/>
        <rFont val="Arial"/>
        <family val="2"/>
        <charset val="204"/>
      </rPr>
      <t xml:space="preserve"> Поддержание функционирования сети школьных учреждений в соответствии со стандартами</t>
    </r>
  </si>
  <si>
    <t>Управление бюджетной политики и финансового анализа, Управление дошкольного, школьного и внешкольного образования, Рай/Гор ОНО</t>
  </si>
  <si>
    <t xml:space="preserve">оптимизация сетевой и организационной структуры системы школьного образования; 100 процентное завершение комплексной инвентаризации общеобразовательных школ; поддержка  инфраструктуры школ, учреждений дополнительного и внешкольного образования через предоставление средств за счет республиканского и местных бюджетов для текущего не менее 100 млн.сом и капитального ремонта не менее 100 млн.сом, с учетом оценки технического состояния; </t>
  </si>
  <si>
    <t>023 Школьное и внешкольное образование</t>
  </si>
  <si>
    <t>Охват детей базовым образованиям (1-9класс)</t>
  </si>
  <si>
    <t>отчетность МОН КР и данные Рай/Гор ОНО</t>
  </si>
  <si>
    <t>Доля школ полностью укомплектованных педагогическими кадрами</t>
  </si>
  <si>
    <r>
      <t>03</t>
    </r>
    <r>
      <rPr>
        <sz val="9"/>
        <color indexed="8"/>
        <rFont val="Arial"/>
        <family val="2"/>
        <charset val="204"/>
      </rPr>
      <t xml:space="preserve"> Оптимизации управления и финансирования детских учреждений интернатного типа</t>
    </r>
  </si>
  <si>
    <t xml:space="preserve">Данная бюджетная мера внесена в соответствии с планами МОН КР и предполагает разработку и начальную стадию внедрения Плана трансформации, находящихся в 4 детских учреждениях интернатного типа  (2014 г.), в 4 детских учреждениях интернатного типа (2014-2015), в 2 детских учреждениях интернатного типа (2015-2016). </t>
  </si>
  <si>
    <t>ППКР № 813 от 7 декабря 2012 года «Об оптимизации управления и финансирования детских учреждений интернатного типа  Кыргызской Республики на 2013 – 2016 годы»</t>
  </si>
  <si>
    <t xml:space="preserve">Количество  учреждений интернатного типа по которым подготовлены планы оптимизации/трансформации
</t>
  </si>
  <si>
    <t xml:space="preserve">отчетность МОН КР </t>
  </si>
  <si>
    <r>
      <t>04</t>
    </r>
    <r>
      <rPr>
        <sz val="9"/>
        <color indexed="8"/>
        <rFont val="Arial"/>
        <family val="2"/>
        <charset val="204"/>
      </rPr>
      <t xml:space="preserve"> Модернизация содержания образования с учетом компетентностного подхода</t>
    </r>
  </si>
  <si>
    <t>Управление дошкольного, школьного и внешкольного образования, Отдел реализации проекта ВБ Поддержка реформ сектора образования</t>
  </si>
  <si>
    <t xml:space="preserve">поэтапное внедрение обучения на основе куррикулума, начатое с 2011/12 учебного года,  разработать, утвердить предметные куррикулумы для 5-9 классов и учебный план для 5-11 классов, разработать и представить на рассмотрение коллегии предметные куррикулумы на базовом и профильном уровнях для 10-11 классов; издать и доставить в школы УМК для предметных куррикулумов 5 классов; </t>
  </si>
  <si>
    <r>
      <t>023</t>
    </r>
    <r>
      <rPr>
        <sz val="9"/>
        <color indexed="8"/>
        <rFont val="Arial"/>
        <family val="2"/>
        <charset val="204"/>
      </rPr>
      <t xml:space="preserve"> Дошкольное,школьное и внешкольное образование</t>
    </r>
  </si>
  <si>
    <r>
      <t>05</t>
    </r>
    <r>
      <rPr>
        <sz val="9"/>
        <color indexed="8"/>
        <rFont val="Arial"/>
        <family val="2"/>
        <charset val="204"/>
      </rPr>
      <t xml:space="preserve"> Обеспечение условий предоставления инклюзивного образования детям с особыми нуждами на базе общеобразовательных и специальных школ</t>
    </r>
  </si>
  <si>
    <t>Управление дошкольного, школьного и внешкольного образования,образования</t>
  </si>
  <si>
    <r>
      <t xml:space="preserve">разработка куррикулумов для инклюзивных и специализированных школ (предметные куррикулумы для детей с особыми нуждами для 5-7 и 8-9 классов); разработка модулей для курсов ПК учителей, преподающих в школах, реализующих инклюзивные программы </t>
    </r>
    <r>
      <rPr>
        <i/>
        <sz val="9"/>
        <color indexed="8"/>
        <rFont val="Arial"/>
        <family val="2"/>
        <charset val="204"/>
      </rPr>
      <t>(Примечание: Бюджетного финансирования в рамках МОН не предусмотрено, финансирование за счет кап строительства и местных бюджетов)</t>
    </r>
  </si>
  <si>
    <r>
      <t xml:space="preserve">06 </t>
    </r>
    <r>
      <rPr>
        <sz val="9"/>
        <color indexed="8"/>
        <rFont val="Arial"/>
        <family val="2"/>
        <charset val="204"/>
      </rPr>
      <t>Перевод общеобразовательных организаций на принципы финансово-административной самостоятельности</t>
    </r>
  </si>
  <si>
    <t>Данная мера включает в себя дальнейшее внедрение модели нормативного финансирования в школах по республики. В рамках данной бюджетной меры предполагается оказание технической помощи на уровне школ по проведению анализа финансового состояния школ, формированию смет расходов на основе нормативов финансирования, численности учащихся по ступеням обучения и утвержденного норматива покрытия стандарта бюджетного финансирования</t>
  </si>
  <si>
    <t>Удельный вес школ, перешедших на нормативное бюджетное финансирование</t>
  </si>
  <si>
    <r>
      <t xml:space="preserve">  </t>
    </r>
    <r>
      <rPr>
        <sz val="9"/>
        <color indexed="8"/>
        <rFont val="Arial"/>
        <family val="2"/>
        <charset val="204"/>
      </rPr>
      <t>Министерство образования и  науки Кыргызской Республики</t>
    </r>
  </si>
  <si>
    <t xml:space="preserve">Начальное, среднее профессиональное образование </t>
  </si>
  <si>
    <t>3.1. Оптимизация и модернизация с учетом создания условий для ЛОВЗ и развитие системы оценки качества ПТО</t>
  </si>
  <si>
    <t>АПТО, Профессиональные лицеи</t>
  </si>
  <si>
    <t>√</t>
  </si>
  <si>
    <t xml:space="preserve">В рамкахэтой меры будет уделено внимание оснащению учебных заведений современным учебным оборудованием и оргтехникой, проведение реабилитационных работ в учебных заведениях, Оптимизированы и рационализированы материально-технические, человеческие и иные  ресурсы  профессионально-технического образования с целью создания гибкой и эффективной системы ПТО, отвечающей современным требованиям. Планируется: ремонтно–восстановительные работы в ПЛ, в том числе создание условий для обучения ЛОВЗ; Оснастить ПЛ современным учебным оборудованием с учетом технических требований к организации рабочего места и использованием энергосберегающих технологий по приоритетным профессиям; Создать электронную библиотеку учебно-программной документации в РНМЦ на государственном и официальном языках; Разработать механизмы внедрения гибких форм ведения учебно-производственного процесса (дуальное, профильное  и дистанционное обучение. 
Внедрить систему отслеживания и закрепляемости выпускников ПЛ на рабочем месте; Осуществлять сопровождение внедрения независимой аккредитации (консультирование, разработка соответствующих подзаконных НПА); Распространить систему независимой сертификации компетенций выпускников ПЛ; Создать систему самооценки деятельности ПЛ как часть общей системы оценки 
</t>
  </si>
  <si>
    <t>Учебные заведения, ЦА АПТО</t>
  </si>
  <si>
    <t>АПТО, Подведомственные  учрежд., проф.лицеи</t>
  </si>
  <si>
    <t>3.2.  Обновление содержания образования в соответствии с потребностями  рынка труда</t>
  </si>
  <si>
    <t>АПТО,Профессиональные лицеи</t>
  </si>
  <si>
    <t>Разработка пакетов учебной документации в соответствии с современными профессиональными/ стандартами на основе компетенций и обеспечение учебных заведений учебной, методической и др. литературой, наглядными пособиями; Разработка механизмов внедрения гибких форм ведения учебно-производственного процесса (дуальное, профильное  и дистанционное обучение; Разработка стандарта начального профессионального образования с включением образовательного компонента, основанного на компетенциях; Разработка и внедрение программы  краткосрочных  курсов на модульной основе в соответствии с потребностями целевых групп  (безработное  взрослое население, жители  приграничных и отдаленных регионов и др.)</t>
  </si>
  <si>
    <t>3.2.Обновление содержания образования в соответствии с потребностями  рынка труда</t>
  </si>
  <si>
    <t>РНМЦ, Учебные заведения</t>
  </si>
  <si>
    <r>
      <t xml:space="preserve"> </t>
    </r>
    <r>
      <rPr>
        <b/>
        <sz val="9"/>
        <color indexed="8"/>
        <rFont val="Arial"/>
        <family val="2"/>
        <charset val="204"/>
      </rPr>
      <t xml:space="preserve"> Министерство образования и  науки Кыргызской Республики</t>
    </r>
  </si>
  <si>
    <t xml:space="preserve">3.3.  Создание  эффективной системы управления и финансирования ПТО, в том числе  IT технологий </t>
  </si>
  <si>
    <t xml:space="preserve">Работа по Внедрению нормативного  (подушевого) финансирования в учебных заведениях системы ПТО ; Разработка Положения о стимулирующем фонде для учебных заведений ПТО; Разработка нормативов учебных расходных материалов для учебно-производственного процесса;  Создание системы социального маркетинга ПТО: Внедрение Информационной Системы Управления ПТО, включая: 
• систему финансирования на электронные форматы (учет, отчетность и планирование) 
• электронный документооборот  в системе ПТО
• систему постоянного мониторинга обучения 
Обеспечить переход на новые формы ведения планирования, учета и  отчетности; Укрепление потенциала структур социального партнерства;
</t>
  </si>
  <si>
    <t xml:space="preserve">3.3. Создание  эффективной системы управления и финансирования ПТО, в том числе  IT технологий </t>
  </si>
  <si>
    <t>В 2016 году определены 20   пилотных Проф.Лицея , ЦА АПТО</t>
  </si>
  <si>
    <r>
      <t xml:space="preserve">01 </t>
    </r>
    <r>
      <rPr>
        <sz val="9"/>
        <color indexed="8"/>
        <rFont val="Arial"/>
        <family val="2"/>
        <charset val="204"/>
      </rPr>
      <t>Изменение структуры подготовки кадров со средним профессиональным образованием на основе анализа страновых приоритетов и экономических стратегий регионов</t>
    </r>
  </si>
  <si>
    <t>Управление профессионального образования, СПУЗы</t>
  </si>
  <si>
    <t>Поддержание сети СПУЗов, формирование плана приема на бюджетные места в СПУЗы на основе заключенных с государственными и частными работодателями договоров на будущее трудоустройство; содействие развитию корпоративной модели управления организацией образования (попечительские советы), с вовлечением всех заинтересованных сторон (бизнес среда, местное сообщество); разработка и совершенствование нормативной правовой базы  среднего профессионального образования.</t>
  </si>
  <si>
    <r>
      <t xml:space="preserve">03 </t>
    </r>
    <r>
      <rPr>
        <sz val="9"/>
        <color indexed="8"/>
        <rFont val="Arial"/>
        <family val="2"/>
        <charset val="204"/>
      </rPr>
      <t>Информирование населения о системе среднего профессионального образования республики, направленное на повышения имиджа среднего профессионального образования и привлечение работодателей к формированию квалификационной характеристики и процессу оценки квалификации выпускников, повышению качества кадрового потенциала педагогических работников СПУЗов и оптимизация системы среднего профессионального образования</t>
    </r>
  </si>
  <si>
    <t xml:space="preserve">Управление профессионального образования, </t>
  </si>
  <si>
    <t>Для реализации данной меры планируется: создание при организациях СПО центров маркетинга, карьеры и трудоустройства; сотрудничество с СМИ – публикация статей о педагогических колледжах.
В рамках данной меры планируется включение в состав государственных аттестационных комиссий представителей организаций работодателей. А также заключение договоров с работодателями о совместных проектах по повышению квалификации педагогов.
Данная мера внесена согласно плана реформ МОН КР и предполагает разработку Положения о Попечительском совете организаций СПО; разработку типового устава организаций СПО, включающего положения по корпоративной модели управления; предоставление организациям образования широких полномочий для принятия управленческих решений, включая перераспределение финансовых ресурсов, расширение спектра образовательных услуг в зависимости от запросов местного рынка труда.</t>
  </si>
  <si>
    <r>
      <t xml:space="preserve">03 </t>
    </r>
    <r>
      <rPr>
        <sz val="9"/>
        <color indexed="8"/>
        <rFont val="Arial"/>
        <family val="2"/>
        <charset val="204"/>
      </rPr>
      <t>Информирование населения о системе среднего профессионального образования республики, направленное на повышения имиджа среднего профессионального образования</t>
    </r>
  </si>
  <si>
    <r>
      <t xml:space="preserve">02 </t>
    </r>
    <r>
      <rPr>
        <sz val="9"/>
        <color indexed="8"/>
        <rFont val="Arial"/>
        <family val="2"/>
        <charset val="204"/>
      </rPr>
      <t>Привлечение работодателей к формированию квалификационной характеристики и процессу оценки квалификации выпускников, повышению качества кадрового потенциала педагогических работников СПУЗов</t>
    </r>
  </si>
  <si>
    <t>Доля специальностей СПО (по которым осуществляется бюджетный набор), соответсвующих потребностям рынка труда</t>
  </si>
  <si>
    <r>
      <t>025</t>
    </r>
    <r>
      <rPr>
        <sz val="9"/>
        <color indexed="8"/>
        <rFont val="Arial"/>
        <family val="2"/>
        <charset val="204"/>
      </rPr>
      <t xml:space="preserve"> Высшее профессиональное образование</t>
    </r>
  </si>
  <si>
    <r>
      <t xml:space="preserve">01 </t>
    </r>
    <r>
      <rPr>
        <sz val="9"/>
        <color indexed="8"/>
        <rFont val="Arial"/>
        <family val="2"/>
        <charset val="204"/>
      </rPr>
      <t>Изменение структуры подготовки кадров с высшим профессиональным образованием на основе анализа страновых приоритетов и экономических стратегий регионов</t>
    </r>
  </si>
  <si>
    <t>Управление профессионального образования, ВУЗы</t>
  </si>
  <si>
    <t>В рамках данной меры планируются: формирование плана приема в вузы на грантовое обучение на основе анализа потребности рынка труда; мероприятия по увеличению доли вузов (от общего числа) формирующих план приема на основании заключенных с работодателями договоров о целевой подготовке; анализ данных по трудоустройству выпускников посредством деятельности Центров карьеры и трудоустройства при вузах КР; Данная мера включает в себя также поддержание сети ВУЗов</t>
  </si>
  <si>
    <t>025 Высшее профессиональное образование</t>
  </si>
  <si>
    <t>Доля направлений и специальностей высшего профессионального образования (по которым осуществляется бюджетный набор), соответствующих страновым приоритетам и экономическим стратегиям</t>
  </si>
  <si>
    <r>
      <t xml:space="preserve">02 </t>
    </r>
    <r>
      <rPr>
        <sz val="9"/>
        <color indexed="8"/>
        <rFont val="Arial"/>
        <family val="2"/>
        <charset val="204"/>
      </rPr>
      <t>Создание условий для развития системы повышения квалификации преподавателей вузов</t>
    </r>
  </si>
  <si>
    <t>заключение договоров между вузами и работодателями о  повышении квалификации преподавателей на производстве по специальности; подготовка пакета документов, обеспечивающих легитимность документов государственного образца для дополнительного профессионального образования.</t>
  </si>
  <si>
    <t xml:space="preserve">Доля педагогов, участвовавших в программах повышения квалификации     </t>
  </si>
  <si>
    <r>
      <t>026</t>
    </r>
    <r>
      <rPr>
        <sz val="9"/>
        <color indexed="8"/>
        <rFont val="Arial"/>
        <family val="2"/>
        <charset val="204"/>
      </rPr>
      <t xml:space="preserve"> Образование взрослых</t>
    </r>
  </si>
  <si>
    <r>
      <t xml:space="preserve">01 </t>
    </r>
    <r>
      <rPr>
        <sz val="9"/>
        <color indexed="8"/>
        <rFont val="Arial"/>
        <family val="2"/>
        <charset val="204"/>
      </rPr>
      <t>Обеспечение охвата основным образованием людей, не имеющих образования или выбывших из системы школьного образования ранее нормативно установленных сроков</t>
    </r>
  </si>
  <si>
    <t>Управление дошкольного, школьного и внешкольного образования, школы, вечерние школы</t>
  </si>
  <si>
    <t>В рамках данной меры предполагается: обновить нормативно-правовую базу деятельности вечерних/заочных/сменных школ и классов при школах; подготовить пакет изменений и дополнений в нормативную правовую базу в целях финансирования обучения в вечерних/сменных/заочных школах и классах за счет государственного бюджета; обновить учебные планы и программы обучения молодежи и взрослых в вечерних/заочных/сменных школах и классах при школах</t>
  </si>
  <si>
    <t>026 Образование взрослых</t>
  </si>
  <si>
    <t>Количество принятых в вечерние/сменные/заочные классы при школах</t>
  </si>
  <si>
    <r>
      <t xml:space="preserve">02 </t>
    </r>
    <r>
      <rPr>
        <sz val="9"/>
        <color indexed="8"/>
        <rFont val="Arial"/>
        <family val="2"/>
        <charset val="204"/>
      </rPr>
      <t>Содействие адаптации экономически активного населения к быстро меняющимся требованиям рынка труда</t>
    </r>
  </si>
  <si>
    <t>Управление профессионального образования, СПУЗы, ВУЗы</t>
  </si>
  <si>
    <t>Формирование перечня программ профессиональной переподготовки; разработка и утверждение требований к минимуму  содержания  дополнительных  образовательных профессиональных  программ; разработка и внедрение общих компетенций, востребованных работодаталями,  ; разработка нормативного правового акта, регулирующего проведение итоговой аттестации слушателей программ профессиональной переподготовки; разработка нормативной правовой базы для создания системы валидации профессиональных квалификаций, полученных в результате неформального и информального обучения.</t>
  </si>
  <si>
    <t xml:space="preserve">Количество учебных заведений среднего профессионального образования, предоставляющих услуги дополнительного профессионального образования.   </t>
  </si>
  <si>
    <r>
      <t>027</t>
    </r>
    <r>
      <rPr>
        <sz val="9"/>
        <color indexed="8"/>
        <rFont val="Arial"/>
        <family val="2"/>
        <charset val="204"/>
      </rPr>
      <t xml:space="preserve"> Государственная поддержка развития приоритетных направлений науки</t>
    </r>
  </si>
  <si>
    <r>
      <t xml:space="preserve">01 </t>
    </r>
    <r>
      <rPr>
        <sz val="9"/>
        <color indexed="8"/>
        <rFont val="Arial"/>
        <family val="2"/>
        <charset val="204"/>
      </rPr>
      <t>Развитие прикладной науки</t>
    </r>
  </si>
  <si>
    <t>Департамент науки, ВУЗы</t>
  </si>
  <si>
    <t>внедрение аттестации отраслевых научно-исследовательских учреждений и научных подразделений вузов для совершенствования квалифицированного научного потенциала в областях аграрной науки, медицины; разработка критериев оценки  научных проектов с учетом поставленных целей; совершенствование организации и независимой экспертизы научных проектов, финансируемых из госбюджета по статье «Наука» и качественного состава экспертных советов;</t>
  </si>
  <si>
    <t>027 Государственная поддержка развития приоритетных направлений науки</t>
  </si>
  <si>
    <t>Увеличение доли научных проектов, нацеленных на обеспечение позитивных структурных сдвигов в экономике республики</t>
  </si>
  <si>
    <r>
      <t xml:space="preserve">02 </t>
    </r>
    <r>
      <rPr>
        <sz val="9"/>
        <color indexed="8"/>
        <rFont val="Arial"/>
        <family val="2"/>
        <charset val="204"/>
      </rPr>
      <t>Развитие институционального потенциала и повышение качества вузовской науки, увеличение в вузах количества НИР, направленных на получение практического применения</t>
    </r>
  </si>
  <si>
    <t>В рамках данной меры в среднесрочной перспективе предполагается: создание при вузах научных институтов, научных центров и центров внедрения научно-технических разработок; проведение работы по вовлечению студентов и магистрантов в научно-исследовательскую работу вузов (до 15 % от общего количества исполнителей); формирование на факультетах вузов научно-технических обществ (НТО) студентов;</t>
  </si>
  <si>
    <t>022 школьное образование и подготовка детей к школе</t>
  </si>
  <si>
    <t>начальное среднее профессиональное образования</t>
  </si>
  <si>
    <t>среднее профессиональное образования</t>
  </si>
  <si>
    <t>Общая координация на республиканском  уровне</t>
  </si>
  <si>
    <t>центральыный аппарат и подведомственные</t>
  </si>
  <si>
    <t>районные, городские отделы (управления) образования</t>
  </si>
  <si>
    <t>Дошкольное, школьное и внешкольное образование</t>
  </si>
  <si>
    <t>Начальное, среднее профессиональное образования</t>
  </si>
  <si>
    <t>Высшее профессиональное образования</t>
  </si>
  <si>
    <t xml:space="preserve">Образование для взрослых </t>
  </si>
  <si>
    <t xml:space="preserve">Обеспечение охвата основным образованием людей, не имеющих образования или выбывших из системы школьного образования ранее нормативно установленных </t>
  </si>
  <si>
    <t>Наука</t>
  </si>
  <si>
    <t>итого</t>
  </si>
  <si>
    <t>Развитие институционального потенциала и повышение качества вузовской науки, увеличение в вузах количества НИР, направленных на получение практического применения (ППУР) (спец. средства)</t>
  </si>
  <si>
    <t>районные, городские отделы (управления) образования, ЦБ</t>
  </si>
  <si>
    <t>не ниже 100 тыс</t>
  </si>
  <si>
    <t xml:space="preserve">Улучшение доступа к обучению начального профессионального образования (бюджет и спец. средства) </t>
  </si>
  <si>
    <t>Обеспечение взаимосвязи между системой НПО и потребностями рынка труда</t>
  </si>
  <si>
    <t>Повышение квалификации педагогического персонала и мастеров производственного обучения</t>
  </si>
  <si>
    <t>Суммарная доля 60 %:
• 20% отремонтированных УЗНПО (в т.ч. условия для ЛОВЗ) 
• 20% оснащенности УЗНПО современным производственным учебным оборудованием 
• 20% УЗНПО, внедривших мультимедийные и инновационные технологии в образовательный процесс к общему количеству УЗНПО</t>
  </si>
  <si>
    <t>% (суммарная доля)</t>
  </si>
  <si>
    <t>Количество граждан, обученных по профессиям, востребованным в секторах экономики (за счет республиканского бюджета и на контрактно-краткосрочной основе)</t>
  </si>
  <si>
    <t>чел. (ежегодно)</t>
  </si>
  <si>
    <t>Количество ИПР, прошедших повышение квалификации в т.ч. мастера, обученных на производственной базе учебных заведений и работодателей</t>
  </si>
  <si>
    <t>ед (ежегодно)</t>
  </si>
  <si>
    <t>2019г</t>
  </si>
  <si>
    <t>2020 г</t>
  </si>
  <si>
    <t>2021г</t>
  </si>
  <si>
    <t>2022г</t>
  </si>
  <si>
    <t>Структура бюджетных программ и мер по Министерству образования и науки Кыргызской республики на 2020 - 2022 гг.</t>
  </si>
  <si>
    <t xml:space="preserve">  Охват детей соответствующего возраста (5,5-7 лет) программами предшкольной подготовки (от изъявивших желание)</t>
  </si>
  <si>
    <t xml:space="preserve">План действий  по реализации Стратегии образования в Кыргызской Республике на 2018-2020 годы </t>
  </si>
  <si>
    <t>Управление дошкольного, школьного и внешкольного образования,  государственные дошкольные образовательные организации.  Районные/городские отделы образования и государственные дошкольные образовательные организации</t>
  </si>
  <si>
    <t xml:space="preserve">Указ Президента  Кыргызской Республики «О Национальной стратегии развития Кыргызской Республики на 2018-2040 годы»  от 31 октября 2018 года УП № 221
Постановление Правительства Кыргызской Республики от 23 марта 2012 года № 201 О стратегических направлениях развития системы образования в Кыргызской Республике (в редакции ППКР № 270 от 4 июня 2018 года). 
</t>
  </si>
  <si>
    <t>Управление дошкольного,  школьного и внешкольного образования</t>
  </si>
  <si>
    <t xml:space="preserve"> Управление бюджетной политики и финансового анализа, Управление дошкольного,  школьного и внешкольного образования</t>
  </si>
  <si>
    <t>Управление профессионального образования,  Управление лицензирования и  аккредитации</t>
  </si>
  <si>
    <t>год 2022</t>
  </si>
  <si>
    <t>Количество  разработанных модульных учебных программ на компетентностной основе, в т.ч.     для обучения социально уязвимых категорий населения и ЛОВЗ</t>
  </si>
  <si>
    <t>Отдел реализации проекта "Программа развития сектора: Укрепление системы образования", АБР</t>
  </si>
  <si>
    <t>Количество учителей 7-11 классов, прошедших обучение новым образовательным стандартам по математике, физике, химии, биологии и географии</t>
  </si>
  <si>
    <t>_</t>
  </si>
  <si>
    <t>5-20</t>
  </si>
  <si>
    <t xml:space="preserve"> ед.</t>
  </si>
  <si>
    <r>
      <t xml:space="preserve">Планирование, управление и администрирование                                                                                                                              
</t>
    </r>
    <r>
      <rPr>
        <sz val="11"/>
        <color theme="1"/>
        <rFont val="Arial"/>
        <family val="2"/>
        <charset val="204"/>
      </rPr>
      <t>Цели программы: Координирующее и организационное воздействие на реализацию других программ</t>
    </r>
  </si>
  <si>
    <r>
      <t xml:space="preserve">Поддержка и развитие дошкольного, школьного и внешкольного  образования и подготовка детей к школе                                                                                                     </t>
    </r>
    <r>
      <rPr>
        <sz val="11"/>
        <color theme="1"/>
        <rFont val="Arial"/>
        <family val="2"/>
        <charset val="204"/>
      </rPr>
      <t>Цели программы: Обеспечение доступа к качественным услугам дошкольного, школьного и внешкольного образования для всех групп населения</t>
    </r>
  </si>
  <si>
    <r>
      <t>Удельный вес школ, перешедших на нормативное бюджетное финансирование (</t>
    </r>
    <r>
      <rPr>
        <b/>
        <sz val="11"/>
        <color theme="1"/>
        <rFont val="Arial"/>
        <family val="2"/>
        <charset val="204"/>
      </rPr>
      <t>ППУР</t>
    </r>
    <r>
      <rPr>
        <sz val="11"/>
        <color theme="1"/>
        <rFont val="Arial"/>
        <family val="2"/>
        <charset val="204"/>
      </rPr>
      <t>)</t>
    </r>
  </si>
  <si>
    <r>
      <rPr>
        <b/>
        <sz val="11"/>
        <color theme="1"/>
        <rFont val="Arial"/>
        <family val="2"/>
        <charset val="204"/>
      </rPr>
      <t>Развитие начального  и среднего профессионального образования</t>
    </r>
    <r>
      <rPr>
        <sz val="11"/>
        <color theme="1"/>
        <rFont val="Arial"/>
        <family val="2"/>
        <charset val="204"/>
      </rPr>
      <t xml:space="preserve">
Цель программы: Создание эффективной системы управления и механизмов финансирования
</t>
    </r>
  </si>
  <si>
    <r>
      <t xml:space="preserve">Директор АПТО </t>
    </r>
    <r>
      <rPr>
        <b/>
        <sz val="11"/>
        <color theme="1"/>
        <rFont val="Arial"/>
        <family val="2"/>
        <charset val="204"/>
      </rPr>
      <t>Заместитель министра курирующий вопросы профессионального образования</t>
    </r>
  </si>
  <si>
    <r>
      <t xml:space="preserve">АПТО, проф. Лицеи </t>
    </r>
    <r>
      <rPr>
        <b/>
        <sz val="11"/>
        <color theme="1"/>
        <rFont val="Arial"/>
        <family val="2"/>
        <charset val="204"/>
      </rPr>
      <t>Управление профессионального образованмия</t>
    </r>
  </si>
  <si>
    <r>
      <t xml:space="preserve">Предоставление высшего профессионального образования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04"/>
      </rPr>
      <t xml:space="preserve">Цель Программы: Подготовка кадров в ВУЗах в соответствии с потребностями рынка труда </t>
    </r>
  </si>
  <si>
    <r>
      <t xml:space="preserve">Предоставление образования для взрослых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  <charset val="204"/>
      </rPr>
      <t xml:space="preserve">Цели программы: Удовлетворение потребностей населения в повышении уровня образования путем создания условий для непрерывного образования в течение всей жизни и адаптации экономически активного населения к бысто меняющимся требованиям рынка труда </t>
    </r>
  </si>
  <si>
    <r>
      <t xml:space="preserve">Государственная поддержка развития  приоритетных отраслей  науки   </t>
    </r>
    <r>
      <rPr>
        <sz val="11"/>
        <color theme="1"/>
        <rFont val="Arial"/>
        <family val="2"/>
        <charset val="204"/>
      </rPr>
      <t xml:space="preserve">Цель: Развитие прикладной (вузовской) науки и повышение качества вузовской науки, увеличение в вузах количества НИР, направленных на получение практического применения.  </t>
    </r>
    <r>
      <rPr>
        <b/>
        <sz val="11"/>
        <color theme="1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</si>
  <si>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t>Развитие институционального потенциала и повышение качества вузовской науки, увеличение в вузах количества НИР, направленных на получение практического применения (</t>
    </r>
    <r>
      <rPr>
        <b/>
        <sz val="11"/>
        <color theme="1"/>
        <rFont val="Arial"/>
        <family val="2"/>
        <charset val="204"/>
      </rPr>
      <t>ППУР</t>
    </r>
    <r>
      <rPr>
        <sz val="11"/>
        <color theme="1"/>
        <rFont val="Arial"/>
        <family val="2"/>
        <charset val="204"/>
      </rPr>
      <t>) (спец. средства)</t>
    </r>
  </si>
  <si>
    <t xml:space="preserve">не ниже 100 тыс </t>
  </si>
  <si>
    <t>5 до 20</t>
  </si>
  <si>
    <t>5  до 20</t>
  </si>
  <si>
    <t>Модернизация содержания образования с учетом компетентностного подхода (ПГИ внешнее  финансирование АБР)</t>
  </si>
  <si>
    <t xml:space="preserve">Перевод общеобразовательных организаций на принципы финансово-административной самостоятельности, основанной на ответственности перед получателем образовательных услуг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</si>
</sst>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"/>
    <numFmt numFmtId="166" formatCode="###,000__;\-###,000__"/>
    <numFmt numFmtId="167" formatCode="##,#00__;\-##,#00__"/>
    <numFmt numFmtId="168" formatCode="_-* #,##0.0_р_._-;\-* #,##0.0_р_._-;_-* &quot;-&quot;??_р_._-;_-@_-"/>
    <numFmt numFmtId="169" formatCode="###,000;[Red]\-###,000"/>
    <numFmt numFmtId="170" formatCode="_-* #,##0.0_р_._-;\-* #,##0.0_р_._-;_-* &quot;-&quot;?_р_._-;_-@_-"/>
    <numFmt numFmtId="171" formatCode="##,#00.0__;\-##,#00.0__"/>
    <numFmt numFmtId="172" formatCode="0.0"/>
  </numFmts>
  <fonts count="55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Arial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i/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i/>
      <sz val="9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165" fontId="5" fillId="0" borderId="0"/>
    <xf numFmtId="0" fontId="6" fillId="0" borderId="0"/>
    <xf numFmtId="0" fontId="2" fillId="0" borderId="0"/>
    <xf numFmtId="0" fontId="7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2" fillId="0" borderId="0"/>
    <xf numFmtId="0" fontId="22" fillId="0" borderId="0"/>
  </cellStyleXfs>
  <cellXfs count="53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6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2" borderId="25" xfId="0" applyFont="1" applyFill="1" applyBorder="1" applyAlignment="1">
      <alignment horizontal="right" vertical="center"/>
    </xf>
    <xf numFmtId="166" fontId="11" fillId="0" borderId="3" xfId="0" applyNumberFormat="1" applyFont="1" applyBorder="1" applyAlignment="1">
      <alignment horizontal="right" vertical="center"/>
    </xf>
    <xf numFmtId="167" fontId="12" fillId="0" borderId="3" xfId="0" applyNumberFormat="1" applyFont="1" applyBorder="1" applyAlignment="1">
      <alignment horizontal="right" vertical="center"/>
    </xf>
    <xf numFmtId="167" fontId="12" fillId="0" borderId="26" xfId="0" applyNumberFormat="1" applyFont="1" applyBorder="1" applyAlignment="1">
      <alignment horizontal="right" vertical="center"/>
    </xf>
    <xf numFmtId="0" fontId="12" fillId="2" borderId="26" xfId="5" applyFont="1" applyFill="1" applyBorder="1" applyAlignment="1">
      <alignment horizontal="left" vertical="center" wrapText="1"/>
    </xf>
    <xf numFmtId="167" fontId="12" fillId="0" borderId="1" xfId="0" applyNumberFormat="1" applyFont="1" applyBorder="1" applyAlignment="1">
      <alignment horizontal="right" vertical="center"/>
    </xf>
    <xf numFmtId="0" fontId="14" fillId="0" borderId="0" xfId="6" applyFont="1"/>
    <xf numFmtId="0" fontId="15" fillId="0" borderId="0" xfId="6" applyFont="1" applyAlignment="1">
      <alignment horizontal="center"/>
    </xf>
    <xf numFmtId="0" fontId="11" fillId="0" borderId="0" xfId="0" applyFont="1"/>
    <xf numFmtId="0" fontId="14" fillId="0" borderId="0" xfId="6" applyFont="1" applyAlignment="1">
      <alignment horizontal="right"/>
    </xf>
    <xf numFmtId="0" fontId="15" fillId="0" borderId="0" xfId="6" applyFont="1"/>
    <xf numFmtId="0" fontId="14" fillId="0" borderId="9" xfId="6" applyFont="1" applyBorder="1" applyAlignment="1">
      <alignment horizontal="center"/>
    </xf>
    <xf numFmtId="0" fontId="14" fillId="0" borderId="1" xfId="6" applyFont="1" applyBorder="1" applyAlignment="1">
      <alignment horizontal="center" wrapText="1"/>
    </xf>
    <xf numFmtId="0" fontId="15" fillId="0" borderId="3" xfId="6" applyFont="1" applyBorder="1" applyAlignment="1">
      <alignment horizontal="center" vertical="center" wrapText="1"/>
    </xf>
    <xf numFmtId="0" fontId="15" fillId="0" borderId="29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textRotation="90" wrapText="1"/>
    </xf>
    <xf numFmtId="0" fontId="14" fillId="0" borderId="1" xfId="6" applyFont="1" applyBorder="1" applyAlignment="1">
      <alignment horizontal="center" vertical="center" textRotation="90" wrapText="1"/>
    </xf>
    <xf numFmtId="166" fontId="11" fillId="0" borderId="6" xfId="0" applyNumberFormat="1" applyFont="1" applyBorder="1" applyAlignment="1">
      <alignment horizontal="right" vertical="center"/>
    </xf>
    <xf numFmtId="0" fontId="11" fillId="2" borderId="1" xfId="6" applyFont="1" applyFill="1" applyBorder="1" applyAlignment="1">
      <alignment vertical="center" wrapText="1"/>
    </xf>
    <xf numFmtId="0" fontId="14" fillId="0" borderId="1" xfId="6" applyFont="1" applyBorder="1"/>
    <xf numFmtId="0" fontId="14" fillId="0" borderId="1" xfId="6" applyNumberFormat="1" applyFont="1" applyBorder="1" applyAlignment="1">
      <alignment horizontal="center"/>
    </xf>
    <xf numFmtId="0" fontId="14" fillId="3" borderId="1" xfId="6" applyNumberFormat="1" applyFont="1" applyFill="1" applyBorder="1" applyAlignment="1">
      <alignment horizontal="center"/>
    </xf>
    <xf numFmtId="0" fontId="14" fillId="0" borderId="1" xfId="6" applyNumberFormat="1" applyFont="1" applyBorder="1"/>
    <xf numFmtId="0" fontId="11" fillId="2" borderId="25" xfId="6" applyFont="1" applyFill="1" applyBorder="1" applyAlignment="1">
      <alignment vertical="center" wrapText="1"/>
    </xf>
    <xf numFmtId="0" fontId="14" fillId="2" borderId="1" xfId="6" applyFont="1" applyFill="1" applyBorder="1"/>
    <xf numFmtId="165" fontId="14" fillId="2" borderId="1" xfId="6" applyNumberFormat="1" applyFont="1" applyFill="1" applyBorder="1" applyAlignment="1">
      <alignment horizontal="center"/>
    </xf>
    <xf numFmtId="165" fontId="15" fillId="2" borderId="1" xfId="6" applyNumberFormat="1" applyFont="1" applyFill="1" applyBorder="1" applyAlignment="1">
      <alignment horizontal="center"/>
    </xf>
    <xf numFmtId="166" fontId="11" fillId="0" borderId="3" xfId="0" applyNumberFormat="1" applyFont="1" applyFill="1" applyBorder="1" applyAlignment="1">
      <alignment horizontal="right" vertical="center"/>
    </xf>
    <xf numFmtId="167" fontId="12" fillId="0" borderId="26" xfId="0" applyNumberFormat="1" applyFont="1" applyFill="1" applyBorder="1" applyAlignment="1">
      <alignment horizontal="right" vertical="center"/>
    </xf>
    <xf numFmtId="0" fontId="12" fillId="0" borderId="3" xfId="5" applyFont="1" applyFill="1" applyBorder="1" applyAlignment="1">
      <alignment vertical="center" wrapText="1"/>
    </xf>
    <xf numFmtId="165" fontId="15" fillId="0" borderId="1" xfId="6" applyNumberFormat="1" applyFont="1" applyFill="1" applyBorder="1" applyAlignment="1">
      <alignment horizontal="right"/>
    </xf>
    <xf numFmtId="0" fontId="14" fillId="0" borderId="0" xfId="6" applyFont="1" applyFill="1"/>
    <xf numFmtId="165" fontId="14" fillId="0" borderId="1" xfId="6" applyNumberFormat="1" applyFont="1" applyBorder="1" applyAlignment="1">
      <alignment horizontal="right"/>
    </xf>
    <xf numFmtId="165" fontId="14" fillId="2" borderId="1" xfId="6" applyNumberFormat="1" applyFont="1" applyFill="1" applyBorder="1" applyAlignment="1">
      <alignment horizontal="right"/>
    </xf>
    <xf numFmtId="0" fontId="12" fillId="2" borderId="1" xfId="6" applyFont="1" applyFill="1" applyBorder="1" applyAlignment="1">
      <alignment vertical="center" wrapText="1"/>
    </xf>
    <xf numFmtId="0" fontId="14" fillId="4" borderId="1" xfId="6" applyFont="1" applyFill="1" applyBorder="1"/>
    <xf numFmtId="165" fontId="15" fillId="4" borderId="1" xfId="6" applyNumberFormat="1" applyFont="1" applyFill="1" applyBorder="1" applyAlignment="1">
      <alignment horizontal="right"/>
    </xf>
    <xf numFmtId="0" fontId="14" fillId="4" borderId="0" xfId="6" applyFont="1" applyFill="1"/>
    <xf numFmtId="165" fontId="12" fillId="0" borderId="1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6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/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 applyAlignment="1">
      <alignment horizontal="center" vertical="center"/>
    </xf>
    <xf numFmtId="169" fontId="17" fillId="2" borderId="0" xfId="0" applyNumberFormat="1" applyFont="1" applyFill="1" applyBorder="1" applyAlignment="1">
      <alignment horizontal="left" vertical="center" wrapText="1"/>
    </xf>
    <xf numFmtId="0" fontId="16" fillId="0" borderId="0" xfId="0" applyFont="1" applyAlignment="1"/>
    <xf numFmtId="0" fontId="16" fillId="0" borderId="0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center" wrapText="1"/>
    </xf>
    <xf numFmtId="166" fontId="23" fillId="0" borderId="6" xfId="0" applyNumberFormat="1" applyFont="1" applyBorder="1" applyAlignment="1">
      <alignment horizontal="right" vertical="center"/>
    </xf>
    <xf numFmtId="0" fontId="24" fillId="3" borderId="25" xfId="0" applyFont="1" applyFill="1" applyBorder="1" applyAlignment="1">
      <alignment horizontal="right" vertical="center"/>
    </xf>
    <xf numFmtId="166" fontId="23" fillId="0" borderId="30" xfId="0" applyNumberFormat="1" applyFont="1" applyBorder="1" applyAlignment="1">
      <alignment horizontal="right" vertical="center"/>
    </xf>
    <xf numFmtId="167" fontId="24" fillId="0" borderId="3" xfId="0" applyNumberFormat="1" applyFont="1" applyBorder="1" applyAlignment="1">
      <alignment horizontal="right" vertical="center"/>
    </xf>
    <xf numFmtId="0" fontId="18" fillId="0" borderId="1" xfId="0" applyFont="1" applyFill="1" applyBorder="1"/>
    <xf numFmtId="0" fontId="20" fillId="0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166" fontId="23" fillId="0" borderId="3" xfId="0" applyNumberFormat="1" applyFont="1" applyBorder="1" applyAlignment="1">
      <alignment horizontal="right" vertical="center"/>
    </xf>
    <xf numFmtId="0" fontId="21" fillId="5" borderId="1" xfId="15" applyFont="1" applyFill="1" applyBorder="1" applyAlignment="1">
      <alignment horizontal="left" vertical="top" wrapText="1"/>
    </xf>
    <xf numFmtId="0" fontId="21" fillId="5" borderId="28" xfId="15" applyFont="1" applyFill="1" applyBorder="1" applyAlignment="1">
      <alignment horizontal="left" vertical="top" wrapText="1"/>
    </xf>
    <xf numFmtId="168" fontId="21" fillId="2" borderId="1" xfId="1" applyNumberFormat="1" applyFont="1" applyFill="1" applyBorder="1" applyAlignment="1">
      <alignment vertical="center" wrapText="1"/>
    </xf>
    <xf numFmtId="166" fontId="23" fillId="0" borderId="31" xfId="0" applyNumberFormat="1" applyFont="1" applyBorder="1" applyAlignment="1">
      <alignment vertical="center"/>
    </xf>
    <xf numFmtId="167" fontId="24" fillId="0" borderId="1" xfId="0" applyNumberFormat="1" applyFont="1" applyBorder="1" applyAlignment="1">
      <alignment vertical="center"/>
    </xf>
    <xf numFmtId="0" fontId="21" fillId="0" borderId="1" xfId="15" applyFont="1" applyFill="1" applyBorder="1" applyAlignment="1">
      <alignment horizontal="center" vertical="top" wrapText="1"/>
    </xf>
    <xf numFmtId="167" fontId="24" fillId="0" borderId="3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167" fontId="24" fillId="0" borderId="25" xfId="0" applyNumberFormat="1" applyFont="1" applyBorder="1" applyAlignment="1">
      <alignment vertical="center"/>
    </xf>
    <xf numFmtId="0" fontId="21" fillId="5" borderId="1" xfId="15" applyFont="1" applyFill="1" applyBorder="1" applyAlignment="1">
      <alignment horizontal="center" vertical="top" wrapText="1"/>
    </xf>
    <xf numFmtId="0" fontId="21" fillId="2" borderId="1" xfId="15" applyFont="1" applyFill="1" applyBorder="1" applyAlignment="1">
      <alignment horizontal="right" vertical="center" wrapText="1"/>
    </xf>
    <xf numFmtId="166" fontId="23" fillId="2" borderId="13" xfId="0" applyNumberFormat="1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/>
    </xf>
    <xf numFmtId="166" fontId="23" fillId="0" borderId="1" xfId="0" applyNumberFormat="1" applyFont="1" applyBorder="1" applyAlignment="1">
      <alignment vertical="center"/>
    </xf>
    <xf numFmtId="166" fontId="23" fillId="0" borderId="34" xfId="0" applyNumberFormat="1" applyFont="1" applyBorder="1" applyAlignment="1">
      <alignment vertical="center"/>
    </xf>
    <xf numFmtId="168" fontId="21" fillId="5" borderId="1" xfId="1" applyNumberFormat="1" applyFont="1" applyFill="1" applyBorder="1" applyAlignment="1">
      <alignment vertical="center" wrapText="1"/>
    </xf>
    <xf numFmtId="0" fontId="20" fillId="5" borderId="1" xfId="15" applyFont="1" applyFill="1" applyBorder="1" applyAlignment="1">
      <alignment horizontal="left" vertical="top" wrapText="1"/>
    </xf>
    <xf numFmtId="0" fontId="20" fillId="5" borderId="1" xfId="15" applyFont="1" applyFill="1" applyBorder="1" applyAlignment="1">
      <alignment horizontal="center"/>
    </xf>
    <xf numFmtId="0" fontId="20" fillId="5" borderId="1" xfId="15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center" vertical="center"/>
    </xf>
    <xf numFmtId="168" fontId="21" fillId="0" borderId="1" xfId="1" applyNumberFormat="1" applyFont="1" applyFill="1" applyBorder="1" applyAlignment="1">
      <alignment vertical="center" wrapText="1"/>
    </xf>
    <xf numFmtId="0" fontId="21" fillId="0" borderId="1" xfId="15" applyFont="1" applyFill="1" applyBorder="1" applyAlignment="1">
      <alignment horizontal="left" vertical="top" wrapText="1"/>
    </xf>
    <xf numFmtId="0" fontId="20" fillId="0" borderId="1" xfId="15" applyFont="1" applyFill="1" applyBorder="1" applyAlignment="1">
      <alignment horizontal="right" vertical="center" wrapText="1"/>
    </xf>
    <xf numFmtId="0" fontId="20" fillId="0" borderId="1" xfId="15" applyFont="1" applyFill="1" applyBorder="1" applyAlignment="1">
      <alignment horizontal="right" vertical="center"/>
    </xf>
    <xf numFmtId="0" fontId="20" fillId="0" borderId="26" xfId="15" applyFont="1" applyFill="1" applyBorder="1" applyAlignment="1">
      <alignment horizontal="right" vertical="center"/>
    </xf>
    <xf numFmtId="0" fontId="16" fillId="2" borderId="0" xfId="0" applyFont="1" applyFill="1"/>
    <xf numFmtId="0" fontId="24" fillId="0" borderId="0" xfId="0" applyFont="1"/>
    <xf numFmtId="0" fontId="37" fillId="2" borderId="58" xfId="0" applyFont="1" applyFill="1" applyBorder="1" applyAlignment="1">
      <alignment horizontal="right" vertical="center" wrapText="1"/>
    </xf>
    <xf numFmtId="0" fontId="43" fillId="2" borderId="0" xfId="0" applyFont="1" applyFill="1"/>
    <xf numFmtId="0" fontId="23" fillId="2" borderId="0" xfId="0" applyFont="1" applyFill="1" applyAlignment="1">
      <alignment horizontal="left" vertical="center"/>
    </xf>
    <xf numFmtId="0" fontId="44" fillId="2" borderId="0" xfId="0" applyFont="1" applyFill="1"/>
    <xf numFmtId="0" fontId="23" fillId="2" borderId="54" xfId="0" applyFont="1" applyFill="1" applyBorder="1" applyAlignment="1">
      <alignment vertical="center" wrapText="1"/>
    </xf>
    <xf numFmtId="0" fontId="23" fillId="2" borderId="55" xfId="0" applyFont="1" applyFill="1" applyBorder="1" applyAlignment="1">
      <alignment vertical="center" wrapText="1"/>
    </xf>
    <xf numFmtId="0" fontId="23" fillId="2" borderId="45" xfId="0" applyFont="1" applyFill="1" applyBorder="1" applyAlignment="1">
      <alignment vertical="center" wrapText="1"/>
    </xf>
    <xf numFmtId="0" fontId="23" fillId="2" borderId="46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right"/>
    </xf>
    <xf numFmtId="0" fontId="23" fillId="2" borderId="0" xfId="0" applyFont="1" applyFill="1" applyAlignment="1">
      <alignment vertical="center"/>
    </xf>
    <xf numFmtId="0" fontId="23" fillId="2" borderId="14" xfId="0" applyFont="1" applyFill="1" applyBorder="1" applyAlignment="1">
      <alignment vertical="center" wrapText="1"/>
    </xf>
    <xf numFmtId="0" fontId="42" fillId="2" borderId="15" xfId="0" applyFont="1" applyFill="1" applyBorder="1" applyAlignment="1">
      <alignment horizontal="left" vertical="center" wrapText="1"/>
    </xf>
    <xf numFmtId="0" fontId="42" fillId="2" borderId="61" xfId="0" applyFont="1" applyFill="1" applyBorder="1" applyAlignment="1">
      <alignment horizontal="center" vertical="center" wrapText="1"/>
    </xf>
    <xf numFmtId="172" fontId="37" fillId="2" borderId="61" xfId="15" applyNumberFormat="1" applyFont="1" applyFill="1" applyBorder="1" applyAlignment="1">
      <alignment horizontal="right" vertical="center" wrapText="1"/>
    </xf>
    <xf numFmtId="172" fontId="37" fillId="2" borderId="62" xfId="15" applyNumberFormat="1" applyFont="1" applyFill="1" applyBorder="1" applyAlignment="1">
      <alignment horizontal="right" vertical="center" wrapText="1"/>
    </xf>
    <xf numFmtId="0" fontId="40" fillId="2" borderId="48" xfId="0" applyFont="1" applyFill="1" applyBorder="1" applyAlignment="1">
      <alignment horizontal="right" vertical="center"/>
    </xf>
    <xf numFmtId="0" fontId="24" fillId="2" borderId="22" xfId="15" applyFont="1" applyFill="1" applyBorder="1" applyAlignment="1">
      <alignment horizontal="left" vertical="center" wrapText="1"/>
    </xf>
    <xf numFmtId="0" fontId="46" fillId="2" borderId="23" xfId="0" applyFont="1" applyFill="1" applyBorder="1" applyAlignment="1">
      <alignment horizontal="center" vertical="center" wrapText="1"/>
    </xf>
    <xf numFmtId="1" fontId="24" fillId="2" borderId="38" xfId="9" applyNumberFormat="1" applyFont="1" applyFill="1" applyBorder="1" applyAlignment="1">
      <alignment horizontal="center" vertical="center" wrapText="1"/>
    </xf>
    <xf numFmtId="1" fontId="24" fillId="2" borderId="22" xfId="15" applyNumberFormat="1" applyFont="1" applyFill="1" applyBorder="1" applyAlignment="1">
      <alignment horizontal="right" vertical="center" wrapText="1"/>
    </xf>
    <xf numFmtId="1" fontId="24" fillId="2" borderId="23" xfId="15" applyNumberFormat="1" applyFont="1" applyFill="1" applyBorder="1" applyAlignment="1">
      <alignment horizontal="right" vertical="center" wrapText="1"/>
    </xf>
    <xf numFmtId="0" fontId="44" fillId="2" borderId="24" xfId="0" applyFont="1" applyFill="1" applyBorder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24" fillId="2" borderId="16" xfId="0" applyFont="1" applyFill="1" applyBorder="1" applyAlignment="1">
      <alignment vertical="center"/>
    </xf>
    <xf numFmtId="0" fontId="24" fillId="2" borderId="15" xfId="15" applyFont="1" applyFill="1" applyBorder="1" applyAlignment="1">
      <alignment horizontal="left" vertical="center" wrapText="1"/>
    </xf>
    <xf numFmtId="0" fontId="46" fillId="2" borderId="61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vertical="top" wrapText="1"/>
    </xf>
    <xf numFmtId="3" fontId="37" fillId="2" borderId="61" xfId="15" applyNumberFormat="1" applyFont="1" applyFill="1" applyBorder="1" applyAlignment="1">
      <alignment horizontal="right" vertical="center" wrapText="1"/>
    </xf>
    <xf numFmtId="3" fontId="37" fillId="2" borderId="62" xfId="15" applyNumberFormat="1" applyFont="1" applyFill="1" applyBorder="1" applyAlignment="1">
      <alignment horizontal="right" vertical="center" wrapText="1"/>
    </xf>
    <xf numFmtId="0" fontId="40" fillId="2" borderId="46" xfId="0" applyFont="1" applyFill="1" applyBorder="1" applyAlignment="1">
      <alignment horizontal="right" vertical="center"/>
    </xf>
    <xf numFmtId="0" fontId="43" fillId="2" borderId="0" xfId="0" applyFont="1" applyFill="1" applyBorder="1" applyAlignment="1">
      <alignment vertical="center" wrapText="1"/>
    </xf>
    <xf numFmtId="0" fontId="49" fillId="2" borderId="0" xfId="0" applyFont="1" applyFill="1" applyBorder="1" applyAlignment="1">
      <alignment vertical="center" wrapText="1"/>
    </xf>
    <xf numFmtId="0" fontId="50" fillId="2" borderId="0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vertical="center" wrapText="1"/>
    </xf>
    <xf numFmtId="0" fontId="52" fillId="2" borderId="0" xfId="0" applyFont="1" applyFill="1" applyBorder="1" applyAlignment="1">
      <alignment horizontal="left" vertical="top" wrapText="1"/>
    </xf>
    <xf numFmtId="0" fontId="43" fillId="2" borderId="0" xfId="0" applyFont="1" applyFill="1" applyBorder="1" applyAlignment="1">
      <alignment horizontal="left" wrapText="1"/>
    </xf>
    <xf numFmtId="165" fontId="14" fillId="0" borderId="1" xfId="6" applyNumberFormat="1" applyFont="1" applyBorder="1" applyAlignment="1">
      <alignment horizontal="right" wrapText="1"/>
    </xf>
    <xf numFmtId="165" fontId="14" fillId="0" borderId="1" xfId="6" applyNumberFormat="1" applyFont="1" applyFill="1" applyBorder="1" applyAlignment="1">
      <alignment horizontal="right" wrapText="1"/>
    </xf>
    <xf numFmtId="165" fontId="14" fillId="0" borderId="1" xfId="6" applyNumberFormat="1" applyFont="1" applyFill="1" applyBorder="1" applyAlignment="1">
      <alignment horizontal="right"/>
    </xf>
    <xf numFmtId="0" fontId="12" fillId="2" borderId="3" xfId="5" applyFont="1" applyFill="1" applyBorder="1" applyAlignment="1">
      <alignment vertical="center" wrapText="1"/>
    </xf>
    <xf numFmtId="165" fontId="14" fillId="0" borderId="1" xfId="6" applyNumberFormat="1" applyFont="1" applyBorder="1"/>
    <xf numFmtId="0" fontId="13" fillId="6" borderId="0" xfId="6" applyFont="1" applyFill="1" applyAlignment="1">
      <alignment horizontal="center"/>
    </xf>
    <xf numFmtId="0" fontId="16" fillId="0" borderId="28" xfId="0" applyFont="1" applyBorder="1"/>
    <xf numFmtId="166" fontId="16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165" fontId="24" fillId="0" borderId="1" xfId="0" applyNumberFormat="1" applyFont="1" applyFill="1" applyBorder="1" applyAlignment="1">
      <alignment horizontal="right" vertical="center"/>
    </xf>
    <xf numFmtId="165" fontId="24" fillId="0" borderId="1" xfId="0" applyNumberFormat="1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3" fillId="0" borderId="1" xfId="16" applyFont="1" applyFill="1" applyBorder="1" applyAlignment="1">
      <alignment vertical="top" wrapText="1"/>
    </xf>
    <xf numFmtId="4" fontId="24" fillId="0" borderId="1" xfId="16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165" fontId="16" fillId="0" borderId="0" xfId="0" applyNumberFormat="1" applyFont="1"/>
    <xf numFmtId="165" fontId="14" fillId="2" borderId="1" xfId="6" applyNumberFormat="1" applyFont="1" applyFill="1" applyBorder="1" applyAlignment="1">
      <alignment horizontal="right" vertical="center"/>
    </xf>
    <xf numFmtId="165" fontId="24" fillId="2" borderId="1" xfId="0" applyNumberFormat="1" applyFont="1" applyFill="1" applyBorder="1" applyAlignment="1">
      <alignment horizontal="right" vertical="center"/>
    </xf>
    <xf numFmtId="165" fontId="24" fillId="2" borderId="1" xfId="0" applyNumberFormat="1" applyFont="1" applyFill="1" applyBorder="1" applyAlignment="1">
      <alignment horizontal="right"/>
    </xf>
    <xf numFmtId="4" fontId="24" fillId="2" borderId="1" xfId="16" applyNumberFormat="1" applyFont="1" applyFill="1" applyBorder="1" applyAlignment="1">
      <alignment horizontal="right" vertical="center"/>
    </xf>
    <xf numFmtId="165" fontId="24" fillId="2" borderId="1" xfId="16" applyNumberFormat="1" applyFont="1" applyFill="1" applyBorder="1" applyAlignment="1">
      <alignment horizontal="right" vertical="center"/>
    </xf>
    <xf numFmtId="0" fontId="37" fillId="2" borderId="47" xfId="0" applyFont="1" applyFill="1" applyBorder="1" applyAlignment="1">
      <alignment horizontal="right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0" fontId="44" fillId="2" borderId="27" xfId="0" applyFont="1" applyFill="1" applyBorder="1" applyAlignment="1">
      <alignment vertical="center" wrapText="1"/>
    </xf>
    <xf numFmtId="0" fontId="17" fillId="2" borderId="1" xfId="5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168" fontId="53" fillId="2" borderId="1" xfId="1" applyNumberFormat="1" applyFont="1" applyFill="1" applyBorder="1" applyAlignment="1">
      <alignment horizontal="center" vertical="center" wrapText="1"/>
    </xf>
    <xf numFmtId="0" fontId="53" fillId="2" borderId="1" xfId="15" applyFont="1" applyFill="1" applyBorder="1" applyAlignment="1">
      <alignment vertical="center" wrapText="1"/>
    </xf>
    <xf numFmtId="0" fontId="53" fillId="2" borderId="28" xfId="15" applyFont="1" applyFill="1" applyBorder="1" applyAlignment="1">
      <alignment vertical="top" wrapText="1"/>
    </xf>
    <xf numFmtId="0" fontId="53" fillId="2" borderId="1" xfId="15" applyFont="1" applyFill="1" applyBorder="1" applyAlignment="1">
      <alignment vertical="top" wrapText="1"/>
    </xf>
    <xf numFmtId="0" fontId="53" fillId="2" borderId="27" xfId="15" applyFont="1" applyFill="1" applyBorder="1" applyAlignment="1">
      <alignment horizontal="center" vertical="top" wrapText="1"/>
    </xf>
    <xf numFmtId="170" fontId="53" fillId="2" borderId="1" xfId="15" applyNumberFormat="1" applyFont="1" applyFill="1" applyBorder="1" applyAlignment="1">
      <alignment vertical="top" wrapText="1"/>
    </xf>
    <xf numFmtId="0" fontId="25" fillId="2" borderId="3" xfId="15" applyFont="1" applyFill="1" applyBorder="1" applyAlignment="1">
      <alignment horizontal="left" vertical="center" wrapText="1"/>
    </xf>
    <xf numFmtId="0" fontId="25" fillId="2" borderId="1" xfId="15" applyFont="1" applyFill="1" applyBorder="1" applyAlignment="1">
      <alignment horizontal="center" vertical="center" wrapText="1"/>
    </xf>
    <xf numFmtId="0" fontId="25" fillId="2" borderId="1" xfId="15" applyFont="1" applyFill="1" applyBorder="1" applyAlignment="1">
      <alignment horizontal="right" vertical="center" wrapText="1"/>
    </xf>
    <xf numFmtId="0" fontId="25" fillId="2" borderId="1" xfId="15" applyFont="1" applyFill="1" applyBorder="1" applyAlignment="1">
      <alignment horizontal="right" vertical="center"/>
    </xf>
    <xf numFmtId="0" fontId="25" fillId="2" borderId="26" xfId="15" applyFont="1" applyFill="1" applyBorder="1" applyAlignment="1">
      <alignment horizontal="right" vertical="center"/>
    </xf>
    <xf numFmtId="166" fontId="25" fillId="2" borderId="3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53" fillId="2" borderId="28" xfId="15" applyFont="1" applyFill="1" applyBorder="1" applyAlignment="1">
      <alignment horizontal="left" vertical="top" wrapText="1"/>
    </xf>
    <xf numFmtId="0" fontId="25" fillId="2" borderId="1" xfId="15" applyFont="1" applyFill="1" applyBorder="1" applyAlignment="1">
      <alignment horizontal="left" vertical="top" wrapText="1"/>
    </xf>
    <xf numFmtId="0" fontId="25" fillId="2" borderId="26" xfId="15" applyFont="1" applyFill="1" applyBorder="1" applyAlignment="1">
      <alignment horizontal="center" vertical="top" wrapText="1"/>
    </xf>
    <xf numFmtId="168" fontId="25" fillId="2" borderId="3" xfId="1" applyNumberFormat="1" applyFont="1" applyFill="1" applyBorder="1" applyAlignment="1">
      <alignment vertical="center"/>
    </xf>
    <xf numFmtId="0" fontId="25" fillId="2" borderId="1" xfId="15" applyFont="1" applyFill="1" applyBorder="1" applyAlignment="1">
      <alignment horizontal="center" vertical="top" wrapText="1"/>
    </xf>
    <xf numFmtId="0" fontId="53" fillId="2" borderId="1" xfId="15" applyFont="1" applyFill="1" applyBorder="1" applyAlignment="1">
      <alignment horizontal="left" vertical="top" wrapText="1"/>
    </xf>
    <xf numFmtId="170" fontId="53" fillId="2" borderId="1" xfId="15" applyNumberFormat="1" applyFont="1" applyFill="1" applyBorder="1" applyAlignment="1">
      <alignment horizontal="center" vertical="top" wrapText="1"/>
    </xf>
    <xf numFmtId="168" fontId="53" fillId="2" borderId="1" xfId="1" applyNumberFormat="1" applyFont="1" applyFill="1" applyBorder="1" applyAlignment="1">
      <alignment vertical="center" wrapText="1"/>
    </xf>
    <xf numFmtId="0" fontId="53" fillId="2" borderId="1" xfId="15" applyFont="1" applyFill="1" applyBorder="1" applyAlignment="1">
      <alignment horizontal="center" vertical="top" wrapText="1"/>
    </xf>
    <xf numFmtId="165" fontId="53" fillId="2" borderId="1" xfId="15" applyNumberFormat="1" applyFont="1" applyFill="1" applyBorder="1" applyAlignment="1">
      <alignment vertical="top" wrapText="1"/>
    </xf>
    <xf numFmtId="0" fontId="25" fillId="2" borderId="1" xfId="15" applyFont="1" applyFill="1" applyBorder="1" applyAlignment="1">
      <alignment horizontal="left" vertical="center" wrapText="1"/>
    </xf>
    <xf numFmtId="0" fontId="53" fillId="2" borderId="1" xfId="15" applyFont="1" applyFill="1" applyBorder="1" applyAlignment="1">
      <alignment horizontal="right" vertical="center" wrapText="1"/>
    </xf>
    <xf numFmtId="165" fontId="25" fillId="2" borderId="1" xfId="15" applyNumberFormat="1" applyFont="1" applyFill="1" applyBorder="1" applyAlignment="1">
      <alignment horizontal="right" vertical="center" wrapText="1"/>
    </xf>
    <xf numFmtId="0" fontId="25" fillId="2" borderId="26" xfId="15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center"/>
    </xf>
    <xf numFmtId="0" fontId="25" fillId="2" borderId="1" xfId="15" applyFont="1" applyFill="1" applyBorder="1" applyAlignment="1">
      <alignment vertical="top" wrapText="1"/>
    </xf>
    <xf numFmtId="165" fontId="53" fillId="2" borderId="1" xfId="15" applyNumberFormat="1" applyFont="1" applyFill="1" applyBorder="1" applyAlignment="1">
      <alignment horizontal="center" vertical="center" wrapText="1"/>
    </xf>
    <xf numFmtId="170" fontId="53" fillId="2" borderId="1" xfId="15" applyNumberFormat="1" applyFont="1" applyFill="1" applyBorder="1" applyAlignment="1">
      <alignment horizontal="center" vertical="center" wrapText="1"/>
    </xf>
    <xf numFmtId="0" fontId="53" fillId="2" borderId="29" xfId="15" applyFont="1" applyFill="1" applyBorder="1" applyAlignment="1">
      <alignment horizontal="left" vertical="top" wrapText="1"/>
    </xf>
    <xf numFmtId="0" fontId="25" fillId="2" borderId="3" xfId="15" applyFont="1" applyFill="1" applyBorder="1" applyAlignment="1">
      <alignment horizontal="left" vertical="top" wrapText="1"/>
    </xf>
    <xf numFmtId="0" fontId="25" fillId="2" borderId="3" xfId="15" applyFont="1" applyFill="1" applyBorder="1" applyAlignment="1">
      <alignment horizontal="center" vertical="top" wrapText="1"/>
    </xf>
    <xf numFmtId="3" fontId="25" fillId="2" borderId="1" xfId="15" applyNumberFormat="1" applyFont="1" applyFill="1" applyBorder="1" applyAlignment="1">
      <alignment horizontal="right" vertical="center" wrapText="1"/>
    </xf>
    <xf numFmtId="3" fontId="25" fillId="2" borderId="26" xfId="15" applyNumberFormat="1" applyFont="1" applyFill="1" applyBorder="1" applyAlignment="1">
      <alignment horizontal="right" vertical="center" wrapText="1"/>
    </xf>
    <xf numFmtId="168" fontId="25" fillId="2" borderId="1" xfId="11" applyNumberFormat="1" applyFont="1" applyFill="1" applyBorder="1" applyAlignment="1">
      <alignment vertical="center"/>
    </xf>
    <xf numFmtId="168" fontId="25" fillId="2" borderId="1" xfId="1" applyNumberFormat="1" applyFont="1" applyFill="1" applyBorder="1" applyAlignment="1">
      <alignment vertical="center" wrapText="1"/>
    </xf>
    <xf numFmtId="168" fontId="25" fillId="2" borderId="1" xfId="1" applyNumberFormat="1" applyFont="1" applyFill="1" applyBorder="1" applyAlignment="1">
      <alignment horizontal="center" vertical="center" wrapText="1"/>
    </xf>
    <xf numFmtId="170" fontId="53" fillId="2" borderId="1" xfId="1" applyNumberFormat="1" applyFont="1" applyFill="1" applyBorder="1" applyAlignment="1">
      <alignment vertical="center" wrapText="1"/>
    </xf>
    <xf numFmtId="0" fontId="25" fillId="2" borderId="35" xfId="15" applyFont="1" applyFill="1" applyBorder="1" applyAlignment="1">
      <alignment horizontal="center" vertical="center" wrapText="1"/>
    </xf>
    <xf numFmtId="0" fontId="53" fillId="2" borderId="11" xfId="15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vertical="center" wrapText="1"/>
    </xf>
    <xf numFmtId="0" fontId="53" fillId="2" borderId="28" xfId="15" applyFont="1" applyFill="1" applyBorder="1" applyAlignment="1">
      <alignment horizontal="center" vertical="center" wrapText="1"/>
    </xf>
    <xf numFmtId="0" fontId="53" fillId="2" borderId="3" xfId="15" applyFont="1" applyFill="1" applyBorder="1" applyAlignment="1">
      <alignment horizontal="center" vertical="top" wrapText="1"/>
    </xf>
    <xf numFmtId="168" fontId="25" fillId="2" borderId="26" xfId="11" applyNumberFormat="1" applyFont="1" applyFill="1" applyBorder="1" applyAlignment="1">
      <alignment vertical="center"/>
    </xf>
    <xf numFmtId="0" fontId="53" fillId="2" borderId="26" xfId="15" applyFont="1" applyFill="1" applyBorder="1" applyAlignment="1">
      <alignment horizontal="right" vertical="center" wrapText="1"/>
    </xf>
    <xf numFmtId="0" fontId="25" fillId="2" borderId="36" xfId="15" applyFont="1" applyFill="1" applyBorder="1" applyAlignment="1">
      <alignment horizontal="left" vertical="center" wrapText="1"/>
    </xf>
    <xf numFmtId="0" fontId="25" fillId="2" borderId="1" xfId="15" applyNumberFormat="1" applyFont="1" applyFill="1" applyBorder="1" applyAlignment="1">
      <alignment horizontal="center" vertical="center" wrapText="1"/>
    </xf>
    <xf numFmtId="0" fontId="25" fillId="2" borderId="37" xfId="15" applyFont="1" applyFill="1" applyBorder="1" applyAlignment="1">
      <alignment horizontal="left" vertical="center" wrapText="1"/>
    </xf>
    <xf numFmtId="0" fontId="25" fillId="2" borderId="3" xfId="15" applyFont="1" applyFill="1" applyBorder="1" applyAlignment="1">
      <alignment horizontal="center" vertical="center" wrapText="1"/>
    </xf>
    <xf numFmtId="1" fontId="25" fillId="2" borderId="3" xfId="9" applyNumberFormat="1" applyFont="1" applyFill="1" applyBorder="1" applyAlignment="1">
      <alignment horizontal="center" vertical="center" wrapText="1"/>
    </xf>
    <xf numFmtId="1" fontId="25" fillId="2" borderId="3" xfId="1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top" wrapText="1"/>
    </xf>
    <xf numFmtId="0" fontId="25" fillId="2" borderId="36" xfId="0" applyFont="1" applyFill="1" applyBorder="1" applyAlignment="1">
      <alignment vertical="top" wrapText="1"/>
    </xf>
    <xf numFmtId="3" fontId="25" fillId="2" borderId="1" xfId="15" applyNumberFormat="1" applyFont="1" applyFill="1" applyBorder="1" applyAlignment="1">
      <alignment horizontal="center" vertical="center" wrapText="1"/>
    </xf>
    <xf numFmtId="170" fontId="25" fillId="2" borderId="1" xfId="15" applyNumberFormat="1" applyFont="1" applyFill="1" applyBorder="1" applyAlignment="1">
      <alignment horizontal="center" vertical="top" wrapText="1"/>
    </xf>
    <xf numFmtId="168" fontId="25" fillId="2" borderId="1" xfId="1" applyNumberFormat="1" applyFont="1" applyFill="1" applyBorder="1" applyAlignment="1">
      <alignment vertical="center"/>
    </xf>
    <xf numFmtId="9" fontId="25" fillId="2" borderId="1" xfId="15" applyNumberFormat="1" applyFont="1" applyFill="1" applyBorder="1" applyAlignment="1">
      <alignment horizontal="right" vertical="center" wrapText="1"/>
    </xf>
    <xf numFmtId="9" fontId="25" fillId="2" borderId="26" xfId="15" applyNumberFormat="1" applyFont="1" applyFill="1" applyBorder="1" applyAlignment="1">
      <alignment horizontal="right" vertical="center" wrapText="1"/>
    </xf>
    <xf numFmtId="0" fontId="25" fillId="2" borderId="1" xfId="15" applyFont="1" applyFill="1" applyBorder="1" applyAlignment="1">
      <alignment horizontal="center"/>
    </xf>
    <xf numFmtId="0" fontId="25" fillId="2" borderId="3" xfId="15" applyFont="1" applyFill="1" applyBorder="1" applyAlignment="1">
      <alignment vertical="top" wrapText="1"/>
    </xf>
    <xf numFmtId="0" fontId="25" fillId="2" borderId="25" xfId="15" applyFont="1" applyFill="1" applyBorder="1" applyAlignment="1">
      <alignment vertical="top" wrapText="1"/>
    </xf>
    <xf numFmtId="0" fontId="53" fillId="2" borderId="27" xfId="15" applyFont="1" applyFill="1" applyBorder="1" applyAlignment="1">
      <alignment vertical="top" wrapText="1"/>
    </xf>
    <xf numFmtId="0" fontId="53" fillId="2" borderId="26" xfId="15" applyFont="1" applyFill="1" applyBorder="1" applyAlignment="1">
      <alignment vertical="top" wrapText="1"/>
    </xf>
    <xf numFmtId="0" fontId="25" fillId="2" borderId="1" xfId="15" applyFont="1" applyFill="1" applyBorder="1" applyAlignment="1">
      <alignment horizontal="center" vertical="center"/>
    </xf>
    <xf numFmtId="0" fontId="25" fillId="2" borderId="26" xfId="15" applyFont="1" applyFill="1" applyBorder="1" applyAlignment="1">
      <alignment horizontal="center" vertical="center"/>
    </xf>
    <xf numFmtId="0" fontId="53" fillId="2" borderId="28" xfId="15" applyFont="1" applyFill="1" applyBorder="1" applyAlignment="1">
      <alignment horizontal="left" vertical="center" wrapText="1"/>
    </xf>
    <xf numFmtId="165" fontId="44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37" fillId="2" borderId="0" xfId="0" applyFont="1" applyFill="1"/>
    <xf numFmtId="0" fontId="38" fillId="2" borderId="0" xfId="0" applyFont="1" applyFill="1" applyAlignment="1">
      <alignment horizontal="right" vertical="center"/>
    </xf>
    <xf numFmtId="0" fontId="37" fillId="2" borderId="2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9" fillId="2" borderId="1" xfId="0" applyFont="1" applyFill="1" applyBorder="1"/>
    <xf numFmtId="0" fontId="38" fillId="2" borderId="0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7" fillId="2" borderId="47" xfId="0" applyFont="1" applyFill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left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24" fillId="2" borderId="44" xfId="0" applyFont="1" applyFill="1" applyBorder="1" applyAlignment="1">
      <alignment horizontal="left" vertical="center" wrapText="1"/>
    </xf>
    <xf numFmtId="0" fontId="37" fillId="2" borderId="27" xfId="0" applyFont="1" applyFill="1" applyBorder="1" applyAlignment="1">
      <alignment vertical="center" wrapText="1"/>
    </xf>
    <xf numFmtId="0" fontId="37" fillId="2" borderId="0" xfId="0" applyFont="1" applyFill="1" applyAlignment="1">
      <alignment horizontal="right"/>
    </xf>
    <xf numFmtId="0" fontId="24" fillId="2" borderId="5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right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 vertical="center"/>
    </xf>
    <xf numFmtId="165" fontId="37" fillId="2" borderId="0" xfId="0" applyNumberFormat="1" applyFont="1" applyFill="1" applyBorder="1" applyAlignment="1">
      <alignment horizontal="right" vertical="center"/>
    </xf>
    <xf numFmtId="165" fontId="38" fillId="2" borderId="0" xfId="0" applyNumberFormat="1" applyFont="1" applyFill="1" applyBorder="1" applyAlignment="1">
      <alignment horizontal="right"/>
    </xf>
    <xf numFmtId="0" fontId="24" fillId="2" borderId="1" xfId="15" applyFont="1" applyFill="1" applyBorder="1" applyAlignment="1">
      <alignment horizontal="left" vertical="center" wrapText="1"/>
    </xf>
    <xf numFmtId="0" fontId="24" fillId="2" borderId="1" xfId="15" applyFont="1" applyFill="1" applyBorder="1" applyAlignment="1">
      <alignment vertical="top" wrapText="1"/>
    </xf>
    <xf numFmtId="0" fontId="37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right" vertical="center" wrapText="1"/>
    </xf>
    <xf numFmtId="0" fontId="24" fillId="2" borderId="1" xfId="15" applyFont="1" applyFill="1" applyBorder="1" applyAlignment="1">
      <alignment horizontal="left" vertical="top" wrapText="1"/>
    </xf>
    <xf numFmtId="0" fontId="37" fillId="2" borderId="1" xfId="0" applyFont="1" applyFill="1" applyBorder="1"/>
    <xf numFmtId="165" fontId="14" fillId="2" borderId="1" xfId="6" applyNumberFormat="1" applyFont="1" applyFill="1" applyBorder="1" applyAlignment="1">
      <alignment horizontal="right" wrapText="1"/>
    </xf>
    <xf numFmtId="165" fontId="15" fillId="2" borderId="1" xfId="6" applyNumberFormat="1" applyFont="1" applyFill="1" applyBorder="1" applyAlignment="1">
      <alignment horizontal="right"/>
    </xf>
    <xf numFmtId="0" fontId="44" fillId="2" borderId="26" xfId="15" applyFont="1" applyFill="1" applyBorder="1" applyAlignment="1">
      <alignment horizontal="right" vertical="center" wrapText="1"/>
    </xf>
    <xf numFmtId="1" fontId="25" fillId="2" borderId="1" xfId="9" applyNumberFormat="1" applyFont="1" applyFill="1" applyBorder="1" applyAlignment="1">
      <alignment horizontal="center" vertical="center" wrapText="1"/>
    </xf>
    <xf numFmtId="1" fontId="25" fillId="2" borderId="1" xfId="15" applyNumberFormat="1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0" fontId="44" fillId="2" borderId="1" xfId="15" applyFont="1" applyFill="1" applyBorder="1" applyAlignment="1">
      <alignment horizontal="right" vertical="center"/>
    </xf>
    <xf numFmtId="0" fontId="5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right" vertical="center" wrapText="1"/>
    </xf>
    <xf numFmtId="168" fontId="21" fillId="8" borderId="1" xfId="1" applyNumberFormat="1" applyFont="1" applyFill="1" applyBorder="1" applyAlignment="1">
      <alignment vertical="center" wrapText="1"/>
    </xf>
    <xf numFmtId="168" fontId="25" fillId="2" borderId="3" xfId="1" applyNumberFormat="1" applyFont="1" applyFill="1" applyBorder="1" applyAlignment="1">
      <alignment vertical="center"/>
    </xf>
    <xf numFmtId="168" fontId="25" fillId="2" borderId="1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68" fontId="25" fillId="2" borderId="3" xfId="1" applyNumberFormat="1" applyFont="1" applyFill="1" applyBorder="1" applyAlignment="1">
      <alignment vertical="center"/>
    </xf>
    <xf numFmtId="168" fontId="25" fillId="2" borderId="6" xfId="1" applyNumberFormat="1" applyFont="1" applyFill="1" applyBorder="1" applyAlignment="1">
      <alignment vertical="center"/>
    </xf>
    <xf numFmtId="168" fontId="25" fillId="2" borderId="25" xfId="1" applyNumberFormat="1" applyFont="1" applyFill="1" applyBorder="1" applyAlignment="1">
      <alignment vertical="center"/>
    </xf>
    <xf numFmtId="165" fontId="53" fillId="2" borderId="3" xfId="15" applyNumberFormat="1" applyFont="1" applyFill="1" applyBorder="1" applyAlignment="1">
      <alignment horizontal="center" vertical="center" wrapText="1"/>
    </xf>
    <xf numFmtId="165" fontId="53" fillId="2" borderId="25" xfId="15" applyNumberFormat="1" applyFont="1" applyFill="1" applyBorder="1" applyAlignment="1">
      <alignment horizontal="center" vertical="center" wrapText="1"/>
    </xf>
    <xf numFmtId="165" fontId="25" fillId="2" borderId="3" xfId="15" applyNumberFormat="1" applyFont="1" applyFill="1" applyBorder="1" applyAlignment="1">
      <alignment horizontal="center" vertical="center" wrapText="1"/>
    </xf>
    <xf numFmtId="165" fontId="25" fillId="2" borderId="6" xfId="15" applyNumberFormat="1" applyFont="1" applyFill="1" applyBorder="1" applyAlignment="1">
      <alignment horizontal="center" vertical="center" wrapText="1"/>
    </xf>
    <xf numFmtId="165" fontId="25" fillId="2" borderId="25" xfId="15" applyNumberFormat="1" applyFont="1" applyFill="1" applyBorder="1" applyAlignment="1">
      <alignment horizontal="center" vertical="center" wrapText="1"/>
    </xf>
    <xf numFmtId="0" fontId="25" fillId="2" borderId="3" xfId="15" applyFont="1" applyFill="1" applyBorder="1" applyAlignment="1">
      <alignment horizontal="center" vertical="top" wrapText="1"/>
    </xf>
    <xf numFmtId="0" fontId="25" fillId="2" borderId="25" xfId="15" applyFont="1" applyFill="1" applyBorder="1" applyAlignment="1">
      <alignment horizontal="center" vertical="top" wrapText="1"/>
    </xf>
    <xf numFmtId="0" fontId="25" fillId="2" borderId="3" xfId="15" applyFont="1" applyFill="1" applyBorder="1" applyAlignment="1">
      <alignment horizontal="left" vertical="center" wrapText="1"/>
    </xf>
    <xf numFmtId="0" fontId="25" fillId="2" borderId="25" xfId="15" applyFont="1" applyFill="1" applyBorder="1" applyAlignment="1">
      <alignment horizontal="left" vertical="center" wrapText="1"/>
    </xf>
    <xf numFmtId="0" fontId="25" fillId="2" borderId="3" xfId="15" applyFont="1" applyFill="1" applyBorder="1" applyAlignment="1">
      <alignment horizontal="center" vertical="center" wrapText="1"/>
    </xf>
    <xf numFmtId="0" fontId="25" fillId="2" borderId="6" xfId="15" applyFont="1" applyFill="1" applyBorder="1" applyAlignment="1">
      <alignment horizontal="center" vertical="center" wrapText="1"/>
    </xf>
    <xf numFmtId="0" fontId="25" fillId="2" borderId="25" xfId="15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3" fillId="2" borderId="3" xfId="15" applyFont="1" applyFill="1" applyBorder="1" applyAlignment="1">
      <alignment horizontal="left" vertical="center" wrapText="1"/>
    </xf>
    <xf numFmtId="0" fontId="53" fillId="2" borderId="6" xfId="15" applyFont="1" applyFill="1" applyBorder="1" applyAlignment="1">
      <alignment horizontal="left" vertical="center" wrapText="1"/>
    </xf>
    <xf numFmtId="0" fontId="53" fillId="2" borderId="25" xfId="15" applyFont="1" applyFill="1" applyBorder="1" applyAlignment="1">
      <alignment horizontal="left" vertical="center" wrapText="1"/>
    </xf>
    <xf numFmtId="168" fontId="25" fillId="2" borderId="3" xfId="1" applyNumberFormat="1" applyFont="1" applyFill="1" applyBorder="1" applyAlignment="1">
      <alignment horizontal="center" vertical="center"/>
    </xf>
    <xf numFmtId="168" fontId="25" fillId="2" borderId="25" xfId="1" applyNumberFormat="1" applyFont="1" applyFill="1" applyBorder="1" applyAlignment="1">
      <alignment horizontal="center" vertical="center"/>
    </xf>
    <xf numFmtId="171" fontId="25" fillId="2" borderId="3" xfId="0" applyNumberFormat="1" applyFont="1" applyFill="1" applyBorder="1" applyAlignment="1">
      <alignment horizontal="center" vertical="center" wrapText="1"/>
    </xf>
    <xf numFmtId="171" fontId="25" fillId="2" borderId="2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textRotation="90" wrapText="1"/>
    </xf>
    <xf numFmtId="0" fontId="17" fillId="2" borderId="7" xfId="0" applyFont="1" applyFill="1" applyBorder="1" applyAlignment="1">
      <alignment horizontal="center" vertical="center" textRotation="90" wrapText="1"/>
    </xf>
    <xf numFmtId="0" fontId="17" fillId="2" borderId="21" xfId="0" applyFont="1" applyFill="1" applyBorder="1" applyAlignment="1">
      <alignment horizontal="center" vertical="center" textRotation="90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25" fillId="2" borderId="6" xfId="15" applyFont="1" applyFill="1" applyBorder="1" applyAlignment="1">
      <alignment horizontal="left" vertical="center" wrapText="1"/>
    </xf>
    <xf numFmtId="166" fontId="23" fillId="7" borderId="29" xfId="0" applyNumberFormat="1" applyFont="1" applyFill="1" applyBorder="1" applyAlignment="1">
      <alignment horizontal="center" vertical="center"/>
    </xf>
    <xf numFmtId="166" fontId="23" fillId="7" borderId="34" xfId="0" applyNumberFormat="1" applyFont="1" applyFill="1" applyBorder="1" applyAlignment="1">
      <alignment horizontal="center" vertical="center"/>
    </xf>
    <xf numFmtId="166" fontId="23" fillId="7" borderId="33" xfId="0" applyNumberFormat="1" applyFont="1" applyFill="1" applyBorder="1" applyAlignment="1">
      <alignment horizontal="center" vertical="center"/>
    </xf>
    <xf numFmtId="167" fontId="24" fillId="7" borderId="3" xfId="0" applyNumberFormat="1" applyFont="1" applyFill="1" applyBorder="1" applyAlignment="1">
      <alignment horizontal="center" vertical="center"/>
    </xf>
    <xf numFmtId="167" fontId="24" fillId="7" borderId="6" xfId="0" applyNumberFormat="1" applyFont="1" applyFill="1" applyBorder="1" applyAlignment="1">
      <alignment horizontal="center" vertical="center"/>
    </xf>
    <xf numFmtId="167" fontId="24" fillId="7" borderId="25" xfId="0" applyNumberFormat="1" applyFont="1" applyFill="1" applyBorder="1" applyAlignment="1">
      <alignment horizontal="center" vertical="center"/>
    </xf>
    <xf numFmtId="166" fontId="23" fillId="0" borderId="29" xfId="0" applyNumberFormat="1" applyFont="1" applyBorder="1" applyAlignment="1">
      <alignment horizontal="center" vertical="center"/>
    </xf>
    <xf numFmtId="166" fontId="23" fillId="0" borderId="33" xfId="0" applyNumberFormat="1" applyFont="1" applyBorder="1" applyAlignment="1">
      <alignment horizontal="center" vertical="center"/>
    </xf>
    <xf numFmtId="167" fontId="24" fillId="0" borderId="3" xfId="0" applyNumberFormat="1" applyFont="1" applyBorder="1" applyAlignment="1">
      <alignment horizontal="center" vertical="center"/>
    </xf>
    <xf numFmtId="167" fontId="24" fillId="0" borderId="25" xfId="0" applyNumberFormat="1" applyFont="1" applyBorder="1" applyAlignment="1">
      <alignment horizontal="center" vertical="center"/>
    </xf>
    <xf numFmtId="167" fontId="24" fillId="0" borderId="3" xfId="0" applyNumberFormat="1" applyFont="1" applyBorder="1" applyAlignment="1">
      <alignment horizontal="right" vertical="center"/>
    </xf>
    <xf numFmtId="167" fontId="24" fillId="0" borderId="6" xfId="0" applyNumberFormat="1" applyFont="1" applyBorder="1" applyAlignment="1">
      <alignment horizontal="right" vertical="center"/>
    </xf>
    <xf numFmtId="167" fontId="24" fillId="0" borderId="25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left" wrapText="1"/>
    </xf>
    <xf numFmtId="0" fontId="2" fillId="2" borderId="25" xfId="0" applyFont="1" applyFill="1" applyBorder="1" applyAlignment="1">
      <alignment horizontal="left" wrapText="1"/>
    </xf>
    <xf numFmtId="166" fontId="23" fillId="0" borderId="34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53" fillId="2" borderId="3" xfId="15" applyFont="1" applyFill="1" applyBorder="1" applyAlignment="1">
      <alignment horizontal="left" vertical="top" wrapText="1"/>
    </xf>
    <xf numFmtId="0" fontId="53" fillId="2" borderId="25" xfId="15" applyFont="1" applyFill="1" applyBorder="1" applyAlignment="1">
      <alignment horizontal="left" vertical="top" wrapText="1"/>
    </xf>
    <xf numFmtId="166" fontId="23" fillId="2" borderId="10" xfId="0" applyNumberFormat="1" applyFont="1" applyFill="1" applyBorder="1" applyAlignment="1">
      <alignment horizontal="center" vertical="center"/>
    </xf>
    <xf numFmtId="166" fontId="23" fillId="2" borderId="18" xfId="0" applyNumberFormat="1" applyFont="1" applyFill="1" applyBorder="1" applyAlignment="1">
      <alignment horizontal="center" vertical="center"/>
    </xf>
    <xf numFmtId="166" fontId="23" fillId="0" borderId="3" xfId="0" applyNumberFormat="1" applyFont="1" applyBorder="1" applyAlignment="1">
      <alignment horizontal="right" vertical="center"/>
    </xf>
    <xf numFmtId="166" fontId="23" fillId="0" borderId="6" xfId="0" applyNumberFormat="1" applyFont="1" applyBorder="1" applyAlignment="1">
      <alignment horizontal="right" vertical="center"/>
    </xf>
    <xf numFmtId="166" fontId="23" fillId="0" borderId="25" xfId="0" applyNumberFormat="1" applyFont="1" applyBorder="1" applyAlignment="1">
      <alignment horizontal="right" vertical="center"/>
    </xf>
    <xf numFmtId="168" fontId="25" fillId="2" borderId="3" xfId="1" applyNumberFormat="1" applyFont="1" applyFill="1" applyBorder="1" applyAlignment="1">
      <alignment horizontal="left" vertical="center" wrapText="1"/>
    </xf>
    <xf numFmtId="168" fontId="25" fillId="2" borderId="6" xfId="1" applyNumberFormat="1" applyFont="1" applyFill="1" applyBorder="1" applyAlignment="1">
      <alignment horizontal="left" vertical="center"/>
    </xf>
    <xf numFmtId="167" fontId="25" fillId="2" borderId="3" xfId="0" applyNumberFormat="1" applyFont="1" applyFill="1" applyBorder="1" applyAlignment="1">
      <alignment horizontal="center" vertical="center" wrapText="1"/>
    </xf>
    <xf numFmtId="167" fontId="25" fillId="2" borderId="25" xfId="0" applyNumberFormat="1" applyFont="1" applyFill="1" applyBorder="1" applyAlignment="1">
      <alignment horizontal="center" vertical="center" wrapText="1"/>
    </xf>
    <xf numFmtId="167" fontId="25" fillId="2" borderId="3" xfId="0" applyNumberFormat="1" applyFont="1" applyFill="1" applyBorder="1" applyAlignment="1">
      <alignment horizontal="center" vertical="center"/>
    </xf>
    <xf numFmtId="167" fontId="25" fillId="2" borderId="25" xfId="0" applyNumberFormat="1" applyFont="1" applyFill="1" applyBorder="1" applyAlignment="1">
      <alignment horizontal="center" vertical="center"/>
    </xf>
    <xf numFmtId="0" fontId="53" fillId="2" borderId="3" xfId="15" applyFont="1" applyFill="1" applyBorder="1" applyAlignment="1">
      <alignment horizontal="center" vertical="top" wrapText="1"/>
    </xf>
    <xf numFmtId="0" fontId="53" fillId="2" borderId="25" xfId="15" applyFont="1" applyFill="1" applyBorder="1" applyAlignment="1">
      <alignment horizontal="center" vertical="top" wrapText="1"/>
    </xf>
    <xf numFmtId="167" fontId="24" fillId="2" borderId="3" xfId="0" applyNumberFormat="1" applyFont="1" applyFill="1" applyBorder="1" applyAlignment="1">
      <alignment horizontal="center" vertical="center"/>
    </xf>
    <xf numFmtId="167" fontId="24" fillId="2" borderId="25" xfId="0" applyNumberFormat="1" applyFont="1" applyFill="1" applyBorder="1" applyAlignment="1">
      <alignment horizontal="center" vertical="center"/>
    </xf>
    <xf numFmtId="0" fontId="25" fillId="2" borderId="3" xfId="15" applyFont="1" applyFill="1" applyBorder="1" applyAlignment="1">
      <alignment horizontal="left" vertical="top" wrapText="1"/>
    </xf>
    <xf numFmtId="0" fontId="25" fillId="2" borderId="25" xfId="15" applyFont="1" applyFill="1" applyBorder="1" applyAlignment="1">
      <alignment horizontal="left" vertical="top" wrapText="1"/>
    </xf>
    <xf numFmtId="170" fontId="53" fillId="2" borderId="3" xfId="15" applyNumberFormat="1" applyFont="1" applyFill="1" applyBorder="1" applyAlignment="1">
      <alignment horizontal="center" vertical="center" wrapText="1"/>
    </xf>
    <xf numFmtId="170" fontId="53" fillId="2" borderId="25" xfId="15" applyNumberFormat="1" applyFont="1" applyFill="1" applyBorder="1" applyAlignment="1">
      <alignment horizontal="center" vertical="center" wrapText="1"/>
    </xf>
    <xf numFmtId="0" fontId="25" fillId="2" borderId="6" xfId="15" applyFont="1" applyFill="1" applyBorder="1" applyAlignment="1">
      <alignment horizontal="center" vertical="top" wrapText="1"/>
    </xf>
    <xf numFmtId="166" fontId="23" fillId="0" borderId="3" xfId="0" applyNumberFormat="1" applyFont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167" fontId="24" fillId="2" borderId="11" xfId="0" applyNumberFormat="1" applyFont="1" applyFill="1" applyBorder="1" applyAlignment="1">
      <alignment horizontal="center" vertical="center"/>
    </xf>
    <xf numFmtId="167" fontId="24" fillId="0" borderId="6" xfId="0" applyNumberFormat="1" applyFont="1" applyBorder="1" applyAlignment="1">
      <alignment horizontal="center" vertical="center"/>
    </xf>
    <xf numFmtId="0" fontId="53" fillId="2" borderId="3" xfId="15" applyFont="1" applyFill="1" applyBorder="1" applyAlignment="1">
      <alignment horizontal="center" vertical="center" wrapText="1"/>
    </xf>
    <xf numFmtId="0" fontId="53" fillId="2" borderId="25" xfId="15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53" fillId="2" borderId="6" xfId="15" applyFont="1" applyFill="1" applyBorder="1" applyAlignment="1">
      <alignment horizontal="center" vertical="center" wrapText="1"/>
    </xf>
    <xf numFmtId="166" fontId="25" fillId="2" borderId="3" xfId="0" applyNumberFormat="1" applyFont="1" applyFill="1" applyBorder="1" applyAlignment="1">
      <alignment horizontal="left" vertical="center" wrapText="1"/>
    </xf>
    <xf numFmtId="166" fontId="25" fillId="2" borderId="6" xfId="0" applyNumberFormat="1" applyFont="1" applyFill="1" applyBorder="1" applyAlignment="1">
      <alignment horizontal="left" vertical="center" wrapText="1"/>
    </xf>
    <xf numFmtId="166" fontId="25" fillId="2" borderId="25" xfId="0" applyNumberFormat="1" applyFont="1" applyFill="1" applyBorder="1" applyAlignment="1">
      <alignment horizontal="left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53" fillId="2" borderId="3" xfId="15" applyFont="1" applyFill="1" applyBorder="1" applyAlignment="1">
      <alignment vertical="top" wrapText="1"/>
    </xf>
    <xf numFmtId="0" fontId="53" fillId="2" borderId="25" xfId="15" applyFont="1" applyFill="1" applyBorder="1" applyAlignment="1">
      <alignment vertical="top" wrapText="1"/>
    </xf>
    <xf numFmtId="0" fontId="25" fillId="2" borderId="19" xfId="15" applyFont="1" applyFill="1" applyBorder="1" applyAlignment="1">
      <alignment horizontal="left" vertical="top" wrapText="1"/>
    </xf>
    <xf numFmtId="0" fontId="25" fillId="2" borderId="11" xfId="15" applyFont="1" applyFill="1" applyBorder="1" applyAlignment="1">
      <alignment horizontal="left" vertical="center" wrapText="1"/>
    </xf>
    <xf numFmtId="167" fontId="25" fillId="2" borderId="3" xfId="0" applyNumberFormat="1" applyFont="1" applyFill="1" applyBorder="1" applyAlignment="1">
      <alignment horizontal="left" vertical="center" wrapText="1"/>
    </xf>
    <xf numFmtId="167" fontId="25" fillId="2" borderId="25" xfId="0" applyNumberFormat="1" applyFont="1" applyFill="1" applyBorder="1" applyAlignment="1">
      <alignment horizontal="left" vertical="center" wrapText="1"/>
    </xf>
    <xf numFmtId="0" fontId="16" fillId="2" borderId="3" xfId="0" applyFont="1" applyFill="1" applyBorder="1" applyAlignment="1"/>
    <xf numFmtId="0" fontId="0" fillId="0" borderId="25" xfId="0" applyBorder="1" applyAlignment="1"/>
    <xf numFmtId="168" fontId="25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5" fillId="2" borderId="3" xfId="15" applyNumberFormat="1" applyFont="1" applyFill="1" applyBorder="1" applyAlignment="1">
      <alignment horizontal="center" vertical="center" wrapText="1"/>
    </xf>
    <xf numFmtId="3" fontId="25" fillId="2" borderId="25" xfId="15" applyNumberFormat="1" applyFont="1" applyFill="1" applyBorder="1" applyAlignment="1">
      <alignment horizontal="center" vertical="center" wrapText="1"/>
    </xf>
    <xf numFmtId="9" fontId="25" fillId="2" borderId="3" xfId="15" applyNumberFormat="1" applyFont="1" applyFill="1" applyBorder="1" applyAlignment="1">
      <alignment horizontal="center" vertical="center" wrapText="1"/>
    </xf>
    <xf numFmtId="9" fontId="25" fillId="2" borderId="25" xfId="15" applyNumberFormat="1" applyFont="1" applyFill="1" applyBorder="1" applyAlignment="1">
      <alignment horizontal="center" vertical="center" wrapText="1"/>
    </xf>
    <xf numFmtId="1" fontId="25" fillId="2" borderId="3" xfId="14" applyNumberFormat="1" applyFont="1" applyFill="1" applyBorder="1" applyAlignment="1">
      <alignment horizontal="center" vertical="center" wrapText="1"/>
    </xf>
    <xf numFmtId="1" fontId="25" fillId="2" borderId="6" xfId="14" applyNumberFormat="1" applyFont="1" applyFill="1" applyBorder="1" applyAlignment="1">
      <alignment horizontal="center" vertical="center" wrapText="1"/>
    </xf>
    <xf numFmtId="1" fontId="25" fillId="2" borderId="25" xfId="14" applyNumberFormat="1" applyFont="1" applyFill="1" applyBorder="1" applyAlignment="1">
      <alignment horizontal="center" vertical="center" wrapText="1"/>
    </xf>
    <xf numFmtId="4" fontId="25" fillId="2" borderId="3" xfId="15" applyNumberFormat="1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" xfId="15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5" fillId="2" borderId="3" xfId="15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5" fillId="2" borderId="25" xfId="15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25" fillId="2" borderId="3" xfId="15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25" fillId="2" borderId="25" xfId="15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37" fillId="2" borderId="26" xfId="0" applyFont="1" applyFill="1" applyBorder="1" applyAlignment="1">
      <alignment vertical="center" wrapText="1"/>
    </xf>
    <xf numFmtId="0" fontId="37" fillId="2" borderId="28" xfId="0" applyFont="1" applyFill="1" applyBorder="1" applyAlignment="1">
      <alignment vertical="center" wrapText="1"/>
    </xf>
    <xf numFmtId="0" fontId="37" fillId="2" borderId="27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0" fontId="24" fillId="2" borderId="28" xfId="0" applyFont="1" applyFill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4" fillId="2" borderId="36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horizontal="right" vertical="center" wrapText="1"/>
    </xf>
    <xf numFmtId="0" fontId="24" fillId="2" borderId="28" xfId="0" applyFont="1" applyFill="1" applyBorder="1" applyAlignment="1">
      <alignment vertical="center" wrapText="1"/>
    </xf>
    <xf numFmtId="0" fontId="23" fillId="2" borderId="28" xfId="0" applyFont="1" applyFill="1" applyBorder="1" applyAlignment="1">
      <alignment vertical="center" wrapText="1"/>
    </xf>
    <xf numFmtId="0" fontId="24" fillId="2" borderId="27" xfId="0" applyFont="1" applyFill="1" applyBorder="1" applyAlignment="1">
      <alignment vertical="center" wrapText="1"/>
    </xf>
    <xf numFmtId="0" fontId="37" fillId="2" borderId="51" xfId="0" applyFont="1" applyFill="1" applyBorder="1" applyAlignment="1">
      <alignment vertical="center" wrapText="1"/>
    </xf>
    <xf numFmtId="0" fontId="37" fillId="2" borderId="49" xfId="0" applyFont="1" applyFill="1" applyBorder="1" applyAlignment="1">
      <alignment vertical="center" wrapText="1"/>
    </xf>
    <xf numFmtId="0" fontId="38" fillId="2" borderId="56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horizontal="center" vertical="center" wrapText="1"/>
    </xf>
    <xf numFmtId="0" fontId="38" fillId="2" borderId="40" xfId="0" applyFont="1" applyFill="1" applyBorder="1" applyAlignment="1">
      <alignment horizontal="center" vertical="center" wrapText="1"/>
    </xf>
    <xf numFmtId="0" fontId="37" fillId="2" borderId="50" xfId="0" applyFont="1" applyFill="1" applyBorder="1" applyAlignment="1">
      <alignment vertical="center" wrapText="1"/>
    </xf>
    <xf numFmtId="0" fontId="37" fillId="2" borderId="52" xfId="0" applyFont="1" applyFill="1" applyBorder="1" applyAlignment="1">
      <alignment vertical="center" wrapText="1"/>
    </xf>
    <xf numFmtId="0" fontId="37" fillId="2" borderId="47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21" xfId="0" applyFont="1" applyFill="1" applyBorder="1" applyAlignment="1">
      <alignment horizontal="center" vertical="center" wrapText="1"/>
    </xf>
    <xf numFmtId="0" fontId="38" fillId="2" borderId="16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53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38" fillId="2" borderId="4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4" fillId="2" borderId="51" xfId="0" applyFont="1" applyFill="1" applyBorder="1" applyAlignment="1">
      <alignment vertical="center" wrapText="1"/>
    </xf>
    <xf numFmtId="0" fontId="23" fillId="2" borderId="27" xfId="0" applyFont="1" applyFill="1" applyBorder="1" applyAlignment="1">
      <alignment vertical="center" wrapText="1"/>
    </xf>
    <xf numFmtId="0" fontId="37" fillId="2" borderId="56" xfId="0" applyFont="1" applyFill="1" applyBorder="1" applyAlignment="1">
      <alignment vertical="center" wrapText="1"/>
    </xf>
    <xf numFmtId="0" fontId="37" fillId="2" borderId="39" xfId="0" applyFont="1" applyFill="1" applyBorder="1" applyAlignment="1">
      <alignment vertical="center" wrapText="1"/>
    </xf>
    <xf numFmtId="0" fontId="37" fillId="2" borderId="40" xfId="0" applyFont="1" applyFill="1" applyBorder="1" applyAlignment="1">
      <alignment vertical="center" wrapText="1"/>
    </xf>
    <xf numFmtId="0" fontId="46" fillId="2" borderId="20" xfId="0" applyFont="1" applyFill="1" applyBorder="1" applyAlignment="1">
      <alignment horizontal="left" vertical="top" wrapText="1"/>
    </xf>
    <xf numFmtId="0" fontId="46" fillId="2" borderId="16" xfId="0" applyFont="1" applyFill="1" applyBorder="1" applyAlignment="1">
      <alignment horizontal="left" vertical="top" wrapText="1"/>
    </xf>
    <xf numFmtId="0" fontId="46" fillId="2" borderId="0" xfId="0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8" fillId="2" borderId="50" xfId="0" applyFont="1" applyFill="1" applyBorder="1" applyAlignment="1">
      <alignment horizontal="center" vertical="center" wrapText="1"/>
    </xf>
    <xf numFmtId="0" fontId="38" fillId="2" borderId="52" xfId="0" applyFont="1" applyFill="1" applyBorder="1" applyAlignment="1">
      <alignment horizontal="center" vertical="center" wrapText="1"/>
    </xf>
    <xf numFmtId="0" fontId="38" fillId="2" borderId="47" xfId="0" applyFont="1" applyFill="1" applyBorder="1" applyAlignment="1">
      <alignment horizontal="center" vertical="center" wrapText="1"/>
    </xf>
    <xf numFmtId="0" fontId="23" fillId="2" borderId="59" xfId="0" applyFont="1" applyFill="1" applyBorder="1" applyAlignment="1">
      <alignment horizontal="left" vertical="center" wrapText="1"/>
    </xf>
    <xf numFmtId="0" fontId="23" fillId="2" borderId="60" xfId="0" applyFont="1" applyFill="1" applyBorder="1" applyAlignment="1">
      <alignment horizontal="left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2" borderId="40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/>
    <xf numFmtId="0" fontId="24" fillId="2" borderId="56" xfId="0" applyFont="1" applyFill="1" applyBorder="1" applyAlignment="1">
      <alignment vertical="center" wrapText="1"/>
    </xf>
    <xf numFmtId="0" fontId="24" fillId="2" borderId="39" xfId="0" applyFont="1" applyFill="1" applyBorder="1" applyAlignment="1">
      <alignment vertical="center" wrapText="1"/>
    </xf>
    <xf numFmtId="0" fontId="24" fillId="2" borderId="40" xfId="0" applyFont="1" applyFill="1" applyBorder="1" applyAlignment="1">
      <alignment vertical="center" wrapText="1"/>
    </xf>
    <xf numFmtId="0" fontId="44" fillId="2" borderId="51" xfId="0" applyFont="1" applyFill="1" applyBorder="1" applyAlignment="1">
      <alignment vertical="center" wrapText="1"/>
    </xf>
    <xf numFmtId="0" fontId="44" fillId="2" borderId="27" xfId="0" applyFont="1" applyFill="1" applyBorder="1" applyAlignment="1">
      <alignment vertical="center" wrapText="1"/>
    </xf>
    <xf numFmtId="0" fontId="44" fillId="2" borderId="28" xfId="0" applyFont="1" applyFill="1" applyBorder="1" applyAlignment="1">
      <alignment vertical="center" wrapText="1"/>
    </xf>
    <xf numFmtId="0" fontId="24" fillId="2" borderId="51" xfId="0" applyFont="1" applyFill="1" applyBorder="1" applyAlignment="1">
      <alignment horizontal="left" vertical="top" wrapText="1"/>
    </xf>
    <xf numFmtId="0" fontId="24" fillId="2" borderId="27" xfId="0" applyFont="1" applyFill="1" applyBorder="1" applyAlignment="1">
      <alignment horizontal="left" vertical="top" wrapText="1"/>
    </xf>
    <xf numFmtId="0" fontId="24" fillId="2" borderId="28" xfId="0" applyFont="1" applyFill="1" applyBorder="1" applyAlignment="1">
      <alignment horizontal="left" vertical="top" wrapText="1"/>
    </xf>
    <xf numFmtId="0" fontId="44" fillId="2" borderId="51" xfId="0" applyFont="1" applyFill="1" applyBorder="1" applyAlignment="1">
      <alignment horizontal="left" wrapText="1"/>
    </xf>
    <xf numFmtId="0" fontId="44" fillId="2" borderId="27" xfId="0" applyFont="1" applyFill="1" applyBorder="1" applyAlignment="1">
      <alignment horizontal="left" wrapText="1"/>
    </xf>
    <xf numFmtId="0" fontId="44" fillId="2" borderId="28" xfId="0" applyFont="1" applyFill="1" applyBorder="1" applyAlignment="1">
      <alignment horizontal="left" wrapText="1"/>
    </xf>
    <xf numFmtId="0" fontId="44" fillId="2" borderId="26" xfId="0" applyFont="1" applyFill="1" applyBorder="1" applyAlignment="1">
      <alignment vertical="center" wrapText="1"/>
    </xf>
    <xf numFmtId="0" fontId="41" fillId="2" borderId="1" xfId="0" applyFont="1" applyFill="1" applyBorder="1" applyAlignment="1">
      <alignment vertical="center" wrapText="1"/>
    </xf>
    <xf numFmtId="0" fontId="47" fillId="2" borderId="51" xfId="0" applyFont="1" applyFill="1" applyBorder="1" applyAlignment="1">
      <alignment horizontal="left" vertical="top" wrapText="1"/>
    </xf>
    <xf numFmtId="0" fontId="47" fillId="2" borderId="27" xfId="0" applyFont="1" applyFill="1" applyBorder="1" applyAlignment="1">
      <alignment horizontal="left" vertical="top" wrapText="1"/>
    </xf>
    <xf numFmtId="0" fontId="47" fillId="2" borderId="28" xfId="0" applyFont="1" applyFill="1" applyBorder="1" applyAlignment="1">
      <alignment horizontal="left" vertical="top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vertical="center" wrapText="1"/>
    </xf>
    <xf numFmtId="0" fontId="23" fillId="2" borderId="51" xfId="0" applyFont="1" applyFill="1" applyBorder="1" applyAlignment="1">
      <alignment vertical="center" wrapText="1"/>
    </xf>
    <xf numFmtId="0" fontId="47" fillId="2" borderId="20" xfId="0" applyFont="1" applyFill="1" applyBorder="1" applyAlignment="1">
      <alignment horizontal="left" vertical="top" wrapText="1"/>
    </xf>
    <xf numFmtId="0" fontId="47" fillId="2" borderId="16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top" wrapText="1"/>
    </xf>
    <xf numFmtId="0" fontId="47" fillId="2" borderId="63" xfId="0" applyFont="1" applyFill="1" applyBorder="1" applyAlignment="1">
      <alignment horizontal="left" vertical="top" wrapText="1"/>
    </xf>
    <xf numFmtId="0" fontId="47" fillId="2" borderId="59" xfId="0" applyFont="1" applyFill="1" applyBorder="1" applyAlignment="1">
      <alignment horizontal="left" vertical="top" wrapText="1"/>
    </xf>
    <xf numFmtId="0" fontId="47" fillId="2" borderId="60" xfId="0" applyFont="1" applyFill="1" applyBorder="1" applyAlignment="1">
      <alignment horizontal="left" vertical="top" wrapText="1"/>
    </xf>
    <xf numFmtId="0" fontId="14" fillId="0" borderId="0" xfId="6" applyFont="1" applyAlignment="1">
      <alignment horizontal="right" wrapText="1"/>
    </xf>
    <xf numFmtId="0" fontId="15" fillId="0" borderId="9" xfId="6" applyFont="1" applyBorder="1" applyAlignment="1">
      <alignment horizontal="left"/>
    </xf>
  </cellXfs>
  <cellStyles count="17">
    <cellStyle name="Normal 4" xfId="3"/>
    <cellStyle name="Normal_Sheet1" xfId="4"/>
    <cellStyle name="Обычный" xfId="0" builtinId="0"/>
    <cellStyle name="Обычный 2" xfId="5"/>
    <cellStyle name="Обычный 2 2" xfId="13"/>
    <cellStyle name="Обычный 2_09.04.2014_Programme budget 2014_Education_Modified" xfId="15"/>
    <cellStyle name="Обычный 3" xfId="6"/>
    <cellStyle name="Обычный 4" xfId="7"/>
    <cellStyle name="Обычный 5" xfId="8"/>
    <cellStyle name="Обычный 6" xfId="2"/>
    <cellStyle name="Обычный_Таблицы СПБ_ 2015-2017_МТММ_12.04.2014" xfId="16"/>
    <cellStyle name="Процентный" xfId="14" builtinId="5"/>
    <cellStyle name="Процентный 2" xfId="9"/>
    <cellStyle name="Процентный 3" xfId="10"/>
    <cellStyle name="Финансовый" xfId="1" builtinId="3"/>
    <cellStyle name="Финансовый 2" xfId="11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_100/Desktop/&#1087;&#1088;&#1086;&#1075;&#1088;&#1072;&#1084;&#1084;&#1085;&#1099;&#1081;%20&#1073;&#1102;&#1076;&#1078;&#1077;&#1090;%20&#1085;&#1072;%202019/&#1089;&#1089;&#1087;&#1073;&#1088;/&#1089;&#1089;&#1073;&#1088;%20&#1085;&#1072;%2003,05,2018/&#1087;&#1077;&#1088;&#1077;&#1076;&#1077;&#1083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"/>
      <sheetName val="Приложение  4"/>
      <sheetName val="Приложение 1-1"/>
      <sheetName val="Приложение 5"/>
      <sheetName val="приложение 9-1"/>
      <sheetName val="приложение 9-2"/>
      <sheetName val="Лист1"/>
      <sheetName val="Лист2"/>
    </sheetNames>
    <sheetDataSet>
      <sheetData sheetId="0">
        <row r="13">
          <cell r="J13" t="str">
            <v>Индекс доверия населения</v>
          </cell>
        </row>
        <row r="14">
          <cell r="J14" t="str">
            <v>Процент исполнения бюджета без нарушений</v>
          </cell>
        </row>
        <row r="15">
          <cell r="J15" t="str">
            <v xml:space="preserve">Доля выигранных судебных процессов по трудовым спорам </v>
          </cell>
        </row>
        <row r="16">
          <cell r="J16" t="str">
            <v>Отношение выигранных судебных дел к их общему количеству</v>
          </cell>
        </row>
        <row r="17">
          <cell r="J17" t="str">
            <v>Количество положительных упоминаний мин-ва/вед-ва в СМИ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2"/>
  <sheetViews>
    <sheetView tabSelected="1" view="pageBreakPreview" topLeftCell="F1" zoomScale="82" zoomScaleNormal="100" zoomScaleSheetLayoutView="82" zoomScalePageLayoutView="80" workbookViewId="0">
      <selection activeCell="N1" sqref="N1:S1"/>
    </sheetView>
  </sheetViews>
  <sheetFormatPr defaultColWidth="9.140625" defaultRowHeight="15.75" x14ac:dyDescent="0.25"/>
  <cols>
    <col min="1" max="1" width="6.5703125" style="53" customWidth="1"/>
    <col min="2" max="2" width="5.5703125" style="53" customWidth="1"/>
    <col min="3" max="3" width="6" style="53" customWidth="1"/>
    <col min="4" max="4" width="49.85546875" style="53" customWidth="1"/>
    <col min="5" max="5" width="19.85546875" style="53" customWidth="1"/>
    <col min="6" max="6" width="22" style="53" customWidth="1"/>
    <col min="7" max="7" width="17.140625" style="53" customWidth="1"/>
    <col min="8" max="8" width="17.85546875" style="53" customWidth="1"/>
    <col min="9" max="9" width="18.140625" style="53" customWidth="1"/>
    <col min="10" max="10" width="23.140625" style="53" customWidth="1"/>
    <col min="11" max="11" width="21" style="53" customWidth="1"/>
    <col min="12" max="12" width="18.140625" style="53" customWidth="1"/>
    <col min="13" max="13" width="35.5703125" style="53" customWidth="1"/>
    <col min="14" max="14" width="7" style="53" customWidth="1"/>
    <col min="15" max="15" width="15.140625" style="53" customWidth="1"/>
    <col min="16" max="16" width="11.5703125" style="53" customWidth="1"/>
    <col min="17" max="17" width="11.85546875" style="53" customWidth="1"/>
    <col min="18" max="18" width="11" style="53" customWidth="1"/>
    <col min="19" max="19" width="12.85546875" style="53" customWidth="1"/>
    <col min="20" max="16384" width="9.140625" style="53"/>
  </cols>
  <sheetData>
    <row r="1" spans="1:19" ht="53.25" customHeight="1" x14ac:dyDescent="0.25">
      <c r="M1" s="54"/>
      <c r="N1" s="391" t="s">
        <v>72</v>
      </c>
      <c r="O1" s="391"/>
      <c r="P1" s="391"/>
      <c r="Q1" s="391"/>
      <c r="R1" s="391"/>
      <c r="S1" s="391"/>
    </row>
    <row r="2" spans="1:19" x14ac:dyDescent="0.25">
      <c r="A2" s="55" t="s">
        <v>349</v>
      </c>
    </row>
    <row r="3" spans="1:19" ht="15.75" customHeight="1" x14ac:dyDescent="0.25">
      <c r="A3" s="53" t="s">
        <v>93</v>
      </c>
    </row>
    <row r="4" spans="1:19" ht="6.75" customHeight="1" thickBot="1" x14ac:dyDescent="0.3">
      <c r="D4" s="56"/>
      <c r="E4" s="56"/>
      <c r="F4" s="56"/>
      <c r="G4" s="56"/>
      <c r="H4" s="56"/>
      <c r="I4" s="56"/>
    </row>
    <row r="5" spans="1:19" ht="41.25" customHeight="1" x14ac:dyDescent="0.25">
      <c r="A5" s="69" t="s">
        <v>2</v>
      </c>
      <c r="B5" s="69" t="s">
        <v>3</v>
      </c>
      <c r="C5" s="69" t="s">
        <v>201</v>
      </c>
      <c r="D5" s="326" t="s">
        <v>94</v>
      </c>
      <c r="E5" s="389" t="s">
        <v>95</v>
      </c>
      <c r="F5" s="389" t="s">
        <v>96</v>
      </c>
      <c r="G5" s="389" t="s">
        <v>97</v>
      </c>
      <c r="H5" s="338" t="s">
        <v>46</v>
      </c>
      <c r="I5" s="339"/>
      <c r="J5" s="340"/>
      <c r="K5" s="340"/>
      <c r="L5" s="341"/>
      <c r="M5" s="396" t="s">
        <v>5</v>
      </c>
      <c r="N5" s="333" t="s">
        <v>92</v>
      </c>
      <c r="O5" s="336" t="s">
        <v>6</v>
      </c>
      <c r="P5" s="303" t="s">
        <v>7</v>
      </c>
      <c r="Q5" s="304"/>
      <c r="R5" s="304"/>
      <c r="S5" s="305"/>
    </row>
    <row r="6" spans="1:19" ht="13.5" customHeight="1" thickBot="1" x14ac:dyDescent="0.3">
      <c r="A6" s="70"/>
      <c r="B6" s="71"/>
      <c r="C6" s="71"/>
      <c r="D6" s="327"/>
      <c r="E6" s="392"/>
      <c r="F6" s="392"/>
      <c r="G6" s="392"/>
      <c r="H6" s="342"/>
      <c r="I6" s="343"/>
      <c r="J6" s="343"/>
      <c r="K6" s="343"/>
      <c r="L6" s="344"/>
      <c r="M6" s="397"/>
      <c r="N6" s="334"/>
      <c r="O6" s="337"/>
      <c r="P6" s="306"/>
      <c r="Q6" s="307"/>
      <c r="R6" s="307"/>
      <c r="S6" s="308"/>
    </row>
    <row r="7" spans="1:19" ht="75.75" customHeight="1" thickBot="1" x14ac:dyDescent="0.3">
      <c r="A7" s="72"/>
      <c r="B7" s="73"/>
      <c r="C7" s="73"/>
      <c r="D7" s="328"/>
      <c r="E7" s="390"/>
      <c r="F7" s="390"/>
      <c r="G7" s="390"/>
      <c r="H7" s="178">
        <v>2018</v>
      </c>
      <c r="I7" s="182" t="s">
        <v>345</v>
      </c>
      <c r="J7" s="182" t="s">
        <v>346</v>
      </c>
      <c r="K7" s="182" t="s">
        <v>347</v>
      </c>
      <c r="L7" s="182" t="s">
        <v>348</v>
      </c>
      <c r="M7" s="398"/>
      <c r="N7" s="335"/>
      <c r="O7" s="178">
        <v>2018</v>
      </c>
      <c r="P7" s="178">
        <v>2019</v>
      </c>
      <c r="Q7" s="179">
        <v>2020</v>
      </c>
      <c r="R7" s="179">
        <v>2021</v>
      </c>
      <c r="S7" s="179">
        <v>2022</v>
      </c>
    </row>
    <row r="8" spans="1:19" ht="101.25" customHeight="1" x14ac:dyDescent="0.25">
      <c r="A8" s="74"/>
      <c r="B8" s="75"/>
      <c r="C8" s="75"/>
      <c r="D8" s="183" t="s">
        <v>364</v>
      </c>
      <c r="E8" s="184" t="s">
        <v>99</v>
      </c>
      <c r="F8" s="185" t="s">
        <v>100</v>
      </c>
      <c r="G8" s="186"/>
      <c r="H8" s="187"/>
      <c r="I8" s="187"/>
      <c r="J8" s="187"/>
      <c r="K8" s="187"/>
      <c r="L8" s="187"/>
      <c r="M8" s="188" t="s">
        <v>101</v>
      </c>
      <c r="N8" s="189" t="s">
        <v>8</v>
      </c>
      <c r="O8" s="190">
        <v>1.3</v>
      </c>
      <c r="P8" s="191">
        <v>1.3</v>
      </c>
      <c r="Q8" s="192">
        <v>1.3</v>
      </c>
      <c r="R8" s="191">
        <v>1.3</v>
      </c>
      <c r="S8" s="191">
        <v>1.3</v>
      </c>
    </row>
    <row r="9" spans="1:19" ht="18" customHeight="1" x14ac:dyDescent="0.25">
      <c r="A9" s="367">
        <v>1</v>
      </c>
      <c r="B9" s="356">
        <v>1</v>
      </c>
      <c r="C9" s="356">
        <v>1</v>
      </c>
      <c r="D9" s="393" t="s">
        <v>102</v>
      </c>
      <c r="E9" s="193" t="s">
        <v>99</v>
      </c>
      <c r="F9" s="393" t="s">
        <v>103</v>
      </c>
      <c r="G9" s="393" t="s">
        <v>104</v>
      </c>
      <c r="H9" s="370">
        <v>63969.8</v>
      </c>
      <c r="I9" s="370">
        <f>63969.8+450+6809.2</f>
        <v>71229</v>
      </c>
      <c r="J9" s="370">
        <f>74210.9+114.4</f>
        <v>74325.299999999988</v>
      </c>
      <c r="K9" s="370">
        <f t="shared" ref="K9:L9" si="0">74210.9+114.4</f>
        <v>74325.299999999988</v>
      </c>
      <c r="L9" s="370">
        <f t="shared" si="0"/>
        <v>74325.299999999988</v>
      </c>
      <c r="M9" s="194" t="s">
        <v>9</v>
      </c>
      <c r="N9" s="195" t="s">
        <v>10</v>
      </c>
      <c r="O9" s="190">
        <v>29.8</v>
      </c>
      <c r="P9" s="191" t="s">
        <v>105</v>
      </c>
      <c r="Q9" s="191" t="s">
        <v>105</v>
      </c>
      <c r="R9" s="191" t="s">
        <v>105</v>
      </c>
      <c r="S9" s="191" t="s">
        <v>105</v>
      </c>
    </row>
    <row r="10" spans="1:19" ht="33.75" customHeight="1" x14ac:dyDescent="0.25">
      <c r="A10" s="368"/>
      <c r="B10" s="357"/>
      <c r="C10" s="357"/>
      <c r="D10" s="394" t="s">
        <v>11</v>
      </c>
      <c r="E10" s="180" t="s">
        <v>106</v>
      </c>
      <c r="F10" s="394" t="s">
        <v>107</v>
      </c>
      <c r="G10" s="394"/>
      <c r="H10" s="371">
        <v>4997.3</v>
      </c>
      <c r="I10" s="371">
        <v>4997.3</v>
      </c>
      <c r="J10" s="371"/>
      <c r="K10" s="371"/>
      <c r="L10" s="371"/>
      <c r="M10" s="194" t="s">
        <v>12</v>
      </c>
      <c r="N10" s="195" t="s">
        <v>8</v>
      </c>
      <c r="O10" s="190">
        <v>70</v>
      </c>
      <c r="P10" s="191">
        <v>80</v>
      </c>
      <c r="Q10" s="192">
        <v>80</v>
      </c>
      <c r="R10" s="191">
        <v>80</v>
      </c>
      <c r="S10" s="191">
        <v>80</v>
      </c>
    </row>
    <row r="11" spans="1:19" ht="37.5" customHeight="1" x14ac:dyDescent="0.25">
      <c r="A11" s="368"/>
      <c r="B11" s="357"/>
      <c r="C11" s="357"/>
      <c r="D11" s="394" t="s">
        <v>13</v>
      </c>
      <c r="E11" s="180" t="s">
        <v>106</v>
      </c>
      <c r="F11" s="394" t="s">
        <v>108</v>
      </c>
      <c r="G11" s="394"/>
      <c r="H11" s="371">
        <v>3012.8</v>
      </c>
      <c r="I11" s="371">
        <v>3012.8</v>
      </c>
      <c r="J11" s="371"/>
      <c r="K11" s="371"/>
      <c r="L11" s="371"/>
      <c r="M11" s="196" t="s">
        <v>14</v>
      </c>
      <c r="N11" s="195" t="s">
        <v>8</v>
      </c>
      <c r="O11" s="190">
        <v>56</v>
      </c>
      <c r="P11" s="191" t="s">
        <v>105</v>
      </c>
      <c r="Q11" s="191" t="s">
        <v>105</v>
      </c>
      <c r="R11" s="191" t="s">
        <v>105</v>
      </c>
      <c r="S11" s="191" t="s">
        <v>105</v>
      </c>
    </row>
    <row r="12" spans="1:19" ht="51.75" customHeight="1" x14ac:dyDescent="0.25">
      <c r="A12" s="368"/>
      <c r="B12" s="357"/>
      <c r="C12" s="357"/>
      <c r="D12" s="394" t="s">
        <v>15</v>
      </c>
      <c r="E12" s="180" t="s">
        <v>106</v>
      </c>
      <c r="F12" s="394" t="s">
        <v>109</v>
      </c>
      <c r="G12" s="394"/>
      <c r="H12" s="371">
        <v>2425.1999999999998</v>
      </c>
      <c r="I12" s="371">
        <v>2425.1999999999998</v>
      </c>
      <c r="J12" s="371"/>
      <c r="K12" s="371"/>
      <c r="L12" s="371"/>
      <c r="M12" s="194" t="s">
        <v>16</v>
      </c>
      <c r="N12" s="195" t="s">
        <v>17</v>
      </c>
      <c r="O12" s="190" t="s">
        <v>110</v>
      </c>
      <c r="P12" s="191" t="s">
        <v>105</v>
      </c>
      <c r="Q12" s="191" t="s">
        <v>105</v>
      </c>
      <c r="R12" s="191" t="s">
        <v>105</v>
      </c>
      <c r="S12" s="191" t="s">
        <v>105</v>
      </c>
    </row>
    <row r="13" spans="1:19" ht="51" customHeight="1" x14ac:dyDescent="0.25">
      <c r="A13" s="368"/>
      <c r="B13" s="357"/>
      <c r="C13" s="357"/>
      <c r="D13" s="394" t="s">
        <v>18</v>
      </c>
      <c r="E13" s="180" t="s">
        <v>106</v>
      </c>
      <c r="F13" s="394" t="s">
        <v>111</v>
      </c>
      <c r="G13" s="394"/>
      <c r="H13" s="371">
        <v>2548.4</v>
      </c>
      <c r="I13" s="371">
        <v>2548.4</v>
      </c>
      <c r="J13" s="371"/>
      <c r="K13" s="371"/>
      <c r="L13" s="371"/>
      <c r="M13" s="194" t="s">
        <v>112</v>
      </c>
      <c r="N13" s="195" t="s">
        <v>19</v>
      </c>
      <c r="O13" s="190">
        <v>128</v>
      </c>
      <c r="P13" s="191" t="s">
        <v>105</v>
      </c>
      <c r="Q13" s="191" t="s">
        <v>105</v>
      </c>
      <c r="R13" s="191" t="s">
        <v>105</v>
      </c>
      <c r="S13" s="191" t="s">
        <v>105</v>
      </c>
    </row>
    <row r="14" spans="1:19" ht="68.25" customHeight="1" x14ac:dyDescent="0.25">
      <c r="A14" s="369"/>
      <c r="B14" s="358"/>
      <c r="C14" s="358"/>
      <c r="D14" s="395" t="s">
        <v>113</v>
      </c>
      <c r="E14" s="180"/>
      <c r="F14" s="395"/>
      <c r="G14" s="395"/>
      <c r="H14" s="371">
        <v>2974</v>
      </c>
      <c r="I14" s="371">
        <v>2974</v>
      </c>
      <c r="J14" s="371"/>
      <c r="K14" s="371"/>
      <c r="L14" s="371"/>
      <c r="M14" s="194" t="s">
        <v>114</v>
      </c>
      <c r="N14" s="195" t="s">
        <v>8</v>
      </c>
      <c r="O14" s="190">
        <v>18</v>
      </c>
      <c r="P14" s="191" t="s">
        <v>105</v>
      </c>
      <c r="Q14" s="191" t="s">
        <v>105</v>
      </c>
      <c r="R14" s="191" t="s">
        <v>105</v>
      </c>
      <c r="S14" s="191" t="s">
        <v>105</v>
      </c>
    </row>
    <row r="15" spans="1:19" ht="82.5" customHeight="1" x14ac:dyDescent="0.25">
      <c r="A15" s="77">
        <v>1</v>
      </c>
      <c r="B15" s="73">
        <v>2</v>
      </c>
      <c r="C15" s="73">
        <v>2</v>
      </c>
      <c r="D15" s="197" t="s">
        <v>115</v>
      </c>
      <c r="E15" s="198" t="s">
        <v>99</v>
      </c>
      <c r="F15" s="199" t="s">
        <v>116</v>
      </c>
      <c r="G15" s="200"/>
      <c r="H15" s="201">
        <v>395821.2</v>
      </c>
      <c r="I15" s="201">
        <f>396382.9+8432.1+3086</f>
        <v>407901</v>
      </c>
      <c r="J15" s="201">
        <v>407702.8</v>
      </c>
      <c r="K15" s="300">
        <f>407702.8+19231.4</f>
        <v>426934.2</v>
      </c>
      <c r="L15" s="300">
        <f>407702.8+62252.7</f>
        <v>469955.5</v>
      </c>
      <c r="M15" s="199" t="s">
        <v>117</v>
      </c>
      <c r="N15" s="202" t="s">
        <v>8</v>
      </c>
      <c r="O15" s="190"/>
      <c r="P15" s="190" t="s">
        <v>105</v>
      </c>
      <c r="Q15" s="190" t="s">
        <v>105</v>
      </c>
      <c r="R15" s="190" t="s">
        <v>105</v>
      </c>
      <c r="S15" s="190" t="s">
        <v>105</v>
      </c>
    </row>
    <row r="16" spans="1:19" x14ac:dyDescent="0.25">
      <c r="A16" s="74"/>
      <c r="B16" s="75"/>
      <c r="C16" s="75"/>
      <c r="D16" s="203" t="s">
        <v>118</v>
      </c>
      <c r="E16" s="198"/>
      <c r="F16" s="203"/>
      <c r="G16" s="204"/>
      <c r="H16" s="205">
        <f>H15+H9</f>
        <v>459791</v>
      </c>
      <c r="I16" s="205">
        <f>I15+I9</f>
        <v>479130</v>
      </c>
      <c r="J16" s="205">
        <f>J15+J9</f>
        <v>482028.1</v>
      </c>
      <c r="K16" s="205">
        <f>K15+K9</f>
        <v>501259.5</v>
      </c>
      <c r="L16" s="205">
        <f>L15+L9</f>
        <v>544280.80000000005</v>
      </c>
      <c r="M16" s="203"/>
      <c r="N16" s="206"/>
      <c r="O16" s="190"/>
      <c r="P16" s="191"/>
      <c r="Q16" s="192"/>
      <c r="R16" s="191"/>
      <c r="S16" s="191"/>
    </row>
    <row r="17" spans="1:23" ht="131.25" customHeight="1" x14ac:dyDescent="0.25">
      <c r="A17" s="74"/>
      <c r="B17" s="75"/>
      <c r="C17" s="75"/>
      <c r="D17" s="185" t="s">
        <v>365</v>
      </c>
      <c r="E17" s="184" t="s">
        <v>119</v>
      </c>
      <c r="F17" s="185" t="s">
        <v>120</v>
      </c>
      <c r="G17" s="206"/>
      <c r="H17" s="207"/>
      <c r="I17" s="207"/>
      <c r="J17" s="207"/>
      <c r="K17" s="187"/>
      <c r="L17" s="187"/>
      <c r="M17" s="208" t="s">
        <v>350</v>
      </c>
      <c r="N17" s="189" t="s">
        <v>8</v>
      </c>
      <c r="O17" s="209">
        <v>100</v>
      </c>
      <c r="P17" s="209">
        <v>100</v>
      </c>
      <c r="Q17" s="209">
        <v>100</v>
      </c>
      <c r="R17" s="209">
        <v>100</v>
      </c>
      <c r="S17" s="209">
        <v>100</v>
      </c>
    </row>
    <row r="18" spans="1:23" ht="31.5" customHeight="1" x14ac:dyDescent="0.25">
      <c r="A18" s="352">
        <v>2</v>
      </c>
      <c r="B18" s="356">
        <v>1</v>
      </c>
      <c r="C18" s="356">
        <v>1</v>
      </c>
      <c r="D18" s="319" t="s">
        <v>121</v>
      </c>
      <c r="E18" s="326" t="s">
        <v>122</v>
      </c>
      <c r="F18" s="319" t="s">
        <v>120</v>
      </c>
      <c r="G18" s="321" t="s">
        <v>123</v>
      </c>
      <c r="H18" s="309">
        <v>2503466.4</v>
      </c>
      <c r="I18" s="309">
        <f>2504133+255986.2</f>
        <v>2760119.2</v>
      </c>
      <c r="J18" s="309">
        <v>2760119</v>
      </c>
      <c r="K18" s="309">
        <v>2760120</v>
      </c>
      <c r="L18" s="309">
        <v>2760121</v>
      </c>
      <c r="M18" s="380" t="s">
        <v>124</v>
      </c>
      <c r="N18" s="321" t="s">
        <v>125</v>
      </c>
      <c r="O18" s="409">
        <v>137951</v>
      </c>
      <c r="P18" s="409">
        <v>106000</v>
      </c>
      <c r="Q18" s="409" t="s">
        <v>335</v>
      </c>
      <c r="R18" s="409" t="s">
        <v>335</v>
      </c>
      <c r="S18" s="409" t="s">
        <v>335</v>
      </c>
    </row>
    <row r="19" spans="1:23" x14ac:dyDescent="0.25">
      <c r="A19" s="361"/>
      <c r="B19" s="357"/>
      <c r="C19" s="357"/>
      <c r="D19" s="345"/>
      <c r="E19" s="327"/>
      <c r="F19" s="345"/>
      <c r="G19" s="322"/>
      <c r="H19" s="310"/>
      <c r="I19" s="310"/>
      <c r="J19" s="310"/>
      <c r="K19" s="310"/>
      <c r="L19" s="310"/>
      <c r="M19" s="381"/>
      <c r="N19" s="323"/>
      <c r="O19" s="410"/>
      <c r="P19" s="410"/>
      <c r="Q19" s="410"/>
      <c r="R19" s="410"/>
      <c r="S19" s="410"/>
    </row>
    <row r="20" spans="1:23" ht="85.5" customHeight="1" x14ac:dyDescent="0.25">
      <c r="A20" s="361"/>
      <c r="B20" s="357"/>
      <c r="C20" s="357"/>
      <c r="D20" s="345"/>
      <c r="E20" s="327"/>
      <c r="F20" s="345"/>
      <c r="G20" s="322"/>
      <c r="H20" s="310"/>
      <c r="I20" s="310"/>
      <c r="J20" s="310"/>
      <c r="K20" s="310"/>
      <c r="L20" s="310"/>
      <c r="M20" s="199" t="s">
        <v>126</v>
      </c>
      <c r="N20" s="189" t="s">
        <v>19</v>
      </c>
      <c r="O20" s="190">
        <v>3053</v>
      </c>
      <c r="P20" s="190">
        <v>3360</v>
      </c>
      <c r="Q20" s="190">
        <v>4000</v>
      </c>
      <c r="R20" s="190">
        <v>4000</v>
      </c>
      <c r="S20" s="190">
        <v>4000</v>
      </c>
    </row>
    <row r="21" spans="1:23" ht="57" customHeight="1" x14ac:dyDescent="0.25">
      <c r="A21" s="361"/>
      <c r="B21" s="357"/>
      <c r="C21" s="357"/>
      <c r="D21" s="345"/>
      <c r="E21" s="327"/>
      <c r="F21" s="345"/>
      <c r="G21" s="322"/>
      <c r="H21" s="310"/>
      <c r="I21" s="310"/>
      <c r="J21" s="310"/>
      <c r="K21" s="310"/>
      <c r="L21" s="310"/>
      <c r="M21" s="199" t="s">
        <v>127</v>
      </c>
      <c r="N21" s="189" t="s">
        <v>8</v>
      </c>
      <c r="O21" s="210">
        <v>84.8</v>
      </c>
      <c r="P21" s="210">
        <v>84.8</v>
      </c>
      <c r="Q21" s="210">
        <v>84.8</v>
      </c>
      <c r="R21" s="210">
        <v>84.8</v>
      </c>
      <c r="S21" s="210">
        <v>84.8</v>
      </c>
    </row>
    <row r="22" spans="1:23" ht="38.25" customHeight="1" x14ac:dyDescent="0.25">
      <c r="A22" s="361"/>
      <c r="B22" s="357"/>
      <c r="C22" s="357"/>
      <c r="D22" s="345"/>
      <c r="E22" s="327"/>
      <c r="F22" s="345"/>
      <c r="G22" s="322"/>
      <c r="H22" s="324"/>
      <c r="I22" s="324"/>
      <c r="J22" s="324"/>
      <c r="K22" s="324"/>
      <c r="L22" s="324"/>
      <c r="M22" s="199" t="s">
        <v>128</v>
      </c>
      <c r="N22" s="189" t="s">
        <v>19</v>
      </c>
      <c r="O22" s="211">
        <v>1186</v>
      </c>
      <c r="P22" s="211">
        <v>1296</v>
      </c>
      <c r="Q22" s="211">
        <v>1310</v>
      </c>
      <c r="R22" s="211">
        <v>1390</v>
      </c>
      <c r="S22" s="211">
        <v>1400</v>
      </c>
    </row>
    <row r="23" spans="1:23" ht="42.75" customHeight="1" x14ac:dyDescent="0.25">
      <c r="A23" s="361"/>
      <c r="B23" s="357"/>
      <c r="C23" s="357"/>
      <c r="D23" s="345"/>
      <c r="E23" s="327"/>
      <c r="F23" s="345"/>
      <c r="G23" s="322"/>
      <c r="H23" s="324"/>
      <c r="I23" s="324"/>
      <c r="J23" s="324"/>
      <c r="K23" s="324"/>
      <c r="L23" s="324"/>
      <c r="M23" s="208" t="s">
        <v>129</v>
      </c>
      <c r="N23" s="189" t="s">
        <v>8</v>
      </c>
      <c r="O23" s="190">
        <v>89.8</v>
      </c>
      <c r="P23" s="190">
        <v>90</v>
      </c>
      <c r="Q23" s="190">
        <v>95</v>
      </c>
      <c r="R23" s="190">
        <v>100</v>
      </c>
      <c r="S23" s="190">
        <v>100</v>
      </c>
    </row>
    <row r="24" spans="1:23" ht="16.5" customHeight="1" x14ac:dyDescent="0.25">
      <c r="A24" s="361"/>
      <c r="B24" s="357"/>
      <c r="C24" s="357"/>
      <c r="D24" s="345"/>
      <c r="E24" s="327"/>
      <c r="F24" s="345"/>
      <c r="G24" s="322"/>
      <c r="H24" s="324"/>
      <c r="I24" s="324"/>
      <c r="J24" s="324"/>
      <c r="K24" s="324"/>
      <c r="L24" s="324"/>
      <c r="M24" s="380" t="s">
        <v>130</v>
      </c>
      <c r="N24" s="321" t="s">
        <v>125</v>
      </c>
      <c r="O24" s="321">
        <v>3546</v>
      </c>
      <c r="P24" s="321">
        <v>175</v>
      </c>
      <c r="Q24" s="321">
        <v>175</v>
      </c>
      <c r="R24" s="321">
        <v>175</v>
      </c>
      <c r="S24" s="321">
        <v>175</v>
      </c>
    </row>
    <row r="25" spans="1:23" ht="18" customHeight="1" x14ac:dyDescent="0.25">
      <c r="A25" s="353"/>
      <c r="B25" s="358"/>
      <c r="C25" s="358"/>
      <c r="D25" s="320"/>
      <c r="E25" s="328"/>
      <c r="F25" s="320"/>
      <c r="G25" s="323"/>
      <c r="H25" s="325"/>
      <c r="I25" s="325"/>
      <c r="J25" s="325"/>
      <c r="K25" s="325"/>
      <c r="L25" s="325"/>
      <c r="M25" s="381"/>
      <c r="N25" s="323"/>
      <c r="O25" s="323"/>
      <c r="P25" s="323"/>
      <c r="Q25" s="323"/>
      <c r="R25" s="323"/>
      <c r="S25" s="323"/>
    </row>
    <row r="26" spans="1:23" ht="2.25" customHeight="1" x14ac:dyDescent="0.25">
      <c r="A26" s="352">
        <v>2</v>
      </c>
      <c r="B26" s="356">
        <v>2</v>
      </c>
      <c r="C26" s="356">
        <v>2</v>
      </c>
      <c r="D26" s="319" t="s">
        <v>131</v>
      </c>
      <c r="E26" s="326" t="s">
        <v>122</v>
      </c>
      <c r="F26" s="319" t="s">
        <v>120</v>
      </c>
      <c r="G26" s="321" t="s">
        <v>132</v>
      </c>
      <c r="H26" s="309"/>
      <c r="I26" s="309"/>
      <c r="J26" s="309"/>
      <c r="K26" s="309">
        <f>J26*1%+J26</f>
        <v>0</v>
      </c>
      <c r="L26" s="309">
        <f>K26*1%+K26</f>
        <v>0</v>
      </c>
      <c r="M26" s="319" t="s">
        <v>133</v>
      </c>
      <c r="N26" s="319" t="s">
        <v>134</v>
      </c>
      <c r="O26" s="319">
        <v>130</v>
      </c>
      <c r="P26" s="319">
        <v>140</v>
      </c>
      <c r="Q26" s="319" t="s">
        <v>135</v>
      </c>
      <c r="R26" s="319" t="s">
        <v>105</v>
      </c>
      <c r="S26" s="319" t="s">
        <v>105</v>
      </c>
    </row>
    <row r="27" spans="1:23" ht="15.75" customHeight="1" x14ac:dyDescent="0.25">
      <c r="A27" s="361"/>
      <c r="B27" s="357"/>
      <c r="C27" s="357"/>
      <c r="D27" s="345"/>
      <c r="E27" s="327"/>
      <c r="F27" s="345"/>
      <c r="G27" s="322"/>
      <c r="H27" s="310"/>
      <c r="I27" s="310"/>
      <c r="J27" s="310"/>
      <c r="K27" s="310"/>
      <c r="L27" s="310"/>
      <c r="M27" s="345"/>
      <c r="N27" s="345"/>
      <c r="O27" s="359"/>
      <c r="P27" s="359"/>
      <c r="Q27" s="359"/>
      <c r="R27" s="359"/>
      <c r="S27" s="359"/>
      <c r="W27" s="57"/>
    </row>
    <row r="28" spans="1:23" ht="15.75" customHeight="1" x14ac:dyDescent="0.25">
      <c r="A28" s="361"/>
      <c r="B28" s="357"/>
      <c r="C28" s="357"/>
      <c r="D28" s="345"/>
      <c r="E28" s="327"/>
      <c r="F28" s="345"/>
      <c r="G28" s="322"/>
      <c r="H28" s="324"/>
      <c r="I28" s="324"/>
      <c r="J28" s="324"/>
      <c r="K28" s="324"/>
      <c r="L28" s="324"/>
      <c r="M28" s="320"/>
      <c r="N28" s="320" t="s">
        <v>19</v>
      </c>
      <c r="O28" s="360">
        <v>130</v>
      </c>
      <c r="P28" s="360">
        <v>140</v>
      </c>
      <c r="Q28" s="360" t="s">
        <v>105</v>
      </c>
      <c r="R28" s="360" t="s">
        <v>105</v>
      </c>
      <c r="S28" s="360" t="s">
        <v>105</v>
      </c>
      <c r="W28" s="57"/>
    </row>
    <row r="29" spans="1:23" ht="70.5" customHeight="1" x14ac:dyDescent="0.25">
      <c r="A29" s="353"/>
      <c r="B29" s="358"/>
      <c r="C29" s="358"/>
      <c r="D29" s="320"/>
      <c r="E29" s="328"/>
      <c r="F29" s="320"/>
      <c r="G29" s="323"/>
      <c r="H29" s="325"/>
      <c r="I29" s="325"/>
      <c r="J29" s="325"/>
      <c r="K29" s="325"/>
      <c r="L29" s="325"/>
      <c r="M29" s="208" t="s">
        <v>136</v>
      </c>
      <c r="N29" s="212"/>
      <c r="O29" s="190">
        <v>24</v>
      </c>
      <c r="P29" s="190">
        <v>26</v>
      </c>
      <c r="Q29" s="181" t="s">
        <v>105</v>
      </c>
      <c r="R29" s="190" t="s">
        <v>105</v>
      </c>
      <c r="S29" s="190" t="s">
        <v>105</v>
      </c>
      <c r="W29" s="57"/>
    </row>
    <row r="30" spans="1:23" ht="87.75" customHeight="1" x14ac:dyDescent="0.25">
      <c r="A30" s="81">
        <v>2</v>
      </c>
      <c r="B30" s="82">
        <v>3</v>
      </c>
      <c r="C30" s="82">
        <v>3</v>
      </c>
      <c r="D30" s="213" t="s">
        <v>137</v>
      </c>
      <c r="E30" s="184" t="s">
        <v>119</v>
      </c>
      <c r="F30" s="185" t="s">
        <v>120</v>
      </c>
      <c r="G30" s="206"/>
      <c r="H30" s="214"/>
      <c r="I30" s="214"/>
      <c r="J30" s="214"/>
      <c r="K30" s="215"/>
      <c r="L30" s="215"/>
      <c r="M30" s="208" t="s">
        <v>138</v>
      </c>
      <c r="N30" s="189" t="s">
        <v>8</v>
      </c>
      <c r="O30" s="190" t="s">
        <v>139</v>
      </c>
      <c r="P30" s="190" t="s">
        <v>139</v>
      </c>
      <c r="Q30" s="190" t="s">
        <v>139</v>
      </c>
      <c r="R30" s="190" t="s">
        <v>139</v>
      </c>
      <c r="S30" s="190" t="s">
        <v>139</v>
      </c>
      <c r="W30" s="57"/>
    </row>
    <row r="31" spans="1:23" ht="91.5" customHeight="1" x14ac:dyDescent="0.25">
      <c r="A31" s="352">
        <v>2</v>
      </c>
      <c r="B31" s="354">
        <v>4</v>
      </c>
      <c r="C31" s="354">
        <v>4</v>
      </c>
      <c r="D31" s="319" t="s">
        <v>140</v>
      </c>
      <c r="E31" s="376" t="s">
        <v>141</v>
      </c>
      <c r="F31" s="317" t="s">
        <v>142</v>
      </c>
      <c r="G31" s="376"/>
      <c r="H31" s="329">
        <v>16852647.699999999</v>
      </c>
      <c r="I31" s="329">
        <v>16854340.5</v>
      </c>
      <c r="J31" s="329">
        <f>16851558.5+641.2</f>
        <v>16852199.699999999</v>
      </c>
      <c r="K31" s="329">
        <f t="shared" ref="K31:L31" si="1">16851558.5+641.2</f>
        <v>16852199.699999999</v>
      </c>
      <c r="L31" s="329">
        <f t="shared" si="1"/>
        <v>16852199.699999999</v>
      </c>
      <c r="M31" s="319" t="s">
        <v>143</v>
      </c>
      <c r="N31" s="319" t="s">
        <v>8</v>
      </c>
      <c r="O31" s="319">
        <v>95</v>
      </c>
      <c r="P31" s="319">
        <v>95</v>
      </c>
      <c r="Q31" s="319">
        <v>95</v>
      </c>
      <c r="R31" s="319">
        <v>95</v>
      </c>
      <c r="S31" s="319">
        <v>95</v>
      </c>
      <c r="W31" s="57"/>
    </row>
    <row r="32" spans="1:23" ht="55.5" customHeight="1" x14ac:dyDescent="0.25">
      <c r="A32" s="353"/>
      <c r="B32" s="355"/>
      <c r="C32" s="355"/>
      <c r="D32" s="320"/>
      <c r="E32" s="377"/>
      <c r="F32" s="318"/>
      <c r="G32" s="377"/>
      <c r="H32" s="330"/>
      <c r="I32" s="330"/>
      <c r="J32" s="330"/>
      <c r="K32" s="330"/>
      <c r="L32" s="330"/>
      <c r="M32" s="362"/>
      <c r="N32" s="362"/>
      <c r="O32" s="362"/>
      <c r="P32" s="362"/>
      <c r="Q32" s="362"/>
      <c r="R32" s="362"/>
      <c r="S32" s="362"/>
      <c r="W32" s="57"/>
    </row>
    <row r="33" spans="1:23" ht="69.75" customHeight="1" x14ac:dyDescent="0.25">
      <c r="A33" s="81">
        <v>2</v>
      </c>
      <c r="B33" s="82">
        <v>5</v>
      </c>
      <c r="C33" s="82">
        <v>5</v>
      </c>
      <c r="D33" s="199" t="s">
        <v>144</v>
      </c>
      <c r="E33" s="216" t="s">
        <v>122</v>
      </c>
      <c r="F33" s="217" t="s">
        <v>145</v>
      </c>
      <c r="G33" s="218" t="s">
        <v>146</v>
      </c>
      <c r="H33" s="201"/>
      <c r="I33" s="201"/>
      <c r="J33" s="201"/>
      <c r="K33" s="201">
        <f>J33*1%+J33</f>
        <v>0</v>
      </c>
      <c r="L33" s="201">
        <f>K33*1%+K33</f>
        <v>0</v>
      </c>
      <c r="M33" s="208" t="s">
        <v>147</v>
      </c>
      <c r="N33" s="189" t="s">
        <v>134</v>
      </c>
      <c r="O33" s="219">
        <v>4</v>
      </c>
      <c r="P33" s="219">
        <v>2</v>
      </c>
      <c r="Q33" s="220">
        <v>2</v>
      </c>
      <c r="R33" s="219">
        <v>1</v>
      </c>
      <c r="S33" s="219"/>
      <c r="W33" s="57"/>
    </row>
    <row r="34" spans="1:23" ht="88.5" customHeight="1" x14ac:dyDescent="0.25">
      <c r="A34" s="346">
        <v>2</v>
      </c>
      <c r="B34" s="349">
        <v>6</v>
      </c>
      <c r="C34" s="349">
        <v>6</v>
      </c>
      <c r="D34" s="319" t="s">
        <v>377</v>
      </c>
      <c r="E34" s="326" t="s">
        <v>122</v>
      </c>
      <c r="F34" s="319" t="s">
        <v>145</v>
      </c>
      <c r="G34" s="321" t="s">
        <v>359</v>
      </c>
      <c r="H34" s="309">
        <v>1170408.3999999999</v>
      </c>
      <c r="I34" s="309">
        <v>353666</v>
      </c>
      <c r="J34" s="309">
        <f>467820+52239.9</f>
        <v>520059.9</v>
      </c>
      <c r="K34" s="309"/>
      <c r="L34" s="309">
        <f>K34*1%+K34</f>
        <v>0</v>
      </c>
      <c r="M34" s="321" t="s">
        <v>360</v>
      </c>
      <c r="N34" s="321" t="s">
        <v>125</v>
      </c>
      <c r="O34" s="413">
        <v>1000</v>
      </c>
      <c r="P34" s="413">
        <v>4000</v>
      </c>
      <c r="Q34" s="413">
        <v>5000</v>
      </c>
      <c r="R34" s="413" t="s">
        <v>361</v>
      </c>
      <c r="S34" s="413" t="s">
        <v>361</v>
      </c>
    </row>
    <row r="35" spans="1:23" ht="42.75" customHeight="1" x14ac:dyDescent="0.25">
      <c r="A35" s="347"/>
      <c r="B35" s="350"/>
      <c r="C35" s="350"/>
      <c r="D35" s="345"/>
      <c r="E35" s="327"/>
      <c r="F35" s="345"/>
      <c r="G35" s="322"/>
      <c r="H35" s="310"/>
      <c r="I35" s="310"/>
      <c r="J35" s="310"/>
      <c r="K35" s="310"/>
      <c r="L35" s="310"/>
      <c r="M35" s="322"/>
      <c r="N35" s="322"/>
      <c r="O35" s="414"/>
      <c r="P35" s="414"/>
      <c r="Q35" s="414"/>
      <c r="R35" s="414"/>
      <c r="S35" s="414"/>
    </row>
    <row r="36" spans="1:23" ht="52.5" customHeight="1" x14ac:dyDescent="0.25">
      <c r="A36" s="347"/>
      <c r="B36" s="350"/>
      <c r="C36" s="350"/>
      <c r="D36" s="345"/>
      <c r="E36" s="327"/>
      <c r="F36" s="345"/>
      <c r="G36" s="322"/>
      <c r="H36" s="310"/>
      <c r="I36" s="310"/>
      <c r="J36" s="310"/>
      <c r="K36" s="310"/>
      <c r="L36" s="310"/>
      <c r="M36" s="322"/>
      <c r="N36" s="322"/>
      <c r="O36" s="414"/>
      <c r="P36" s="414"/>
      <c r="Q36" s="414"/>
      <c r="R36" s="414"/>
      <c r="S36" s="414"/>
    </row>
    <row r="37" spans="1:23" ht="76.5" customHeight="1" x14ac:dyDescent="0.25">
      <c r="A37" s="348"/>
      <c r="B37" s="351"/>
      <c r="C37" s="351"/>
      <c r="D37" s="320"/>
      <c r="E37" s="328"/>
      <c r="F37" s="320"/>
      <c r="G37" s="323"/>
      <c r="H37" s="311"/>
      <c r="I37" s="311"/>
      <c r="J37" s="311"/>
      <c r="K37" s="311"/>
      <c r="L37" s="311"/>
      <c r="M37" s="323"/>
      <c r="N37" s="323"/>
      <c r="O37" s="415"/>
      <c r="P37" s="415"/>
      <c r="Q37" s="415"/>
      <c r="R37" s="415"/>
      <c r="S37" s="415"/>
    </row>
    <row r="38" spans="1:23" ht="15.75" customHeight="1" x14ac:dyDescent="0.25">
      <c r="A38" s="352">
        <v>2</v>
      </c>
      <c r="B38" s="354">
        <v>7</v>
      </c>
      <c r="C38" s="354">
        <v>7</v>
      </c>
      <c r="D38" s="319" t="s">
        <v>150</v>
      </c>
      <c r="E38" s="363" t="s">
        <v>122</v>
      </c>
      <c r="F38" s="380" t="s">
        <v>145</v>
      </c>
      <c r="G38" s="317" t="s">
        <v>151</v>
      </c>
      <c r="H38" s="405"/>
      <c r="I38" s="105"/>
      <c r="J38" s="407" t="s">
        <v>152</v>
      </c>
      <c r="K38" s="408"/>
      <c r="L38" s="408"/>
      <c r="M38" s="416" t="s">
        <v>153</v>
      </c>
      <c r="N38" s="321" t="s">
        <v>134</v>
      </c>
      <c r="O38" s="419">
        <v>30</v>
      </c>
      <c r="P38" s="421" t="s">
        <v>135</v>
      </c>
      <c r="Q38" s="421" t="s">
        <v>135</v>
      </c>
      <c r="R38" s="421" t="s">
        <v>135</v>
      </c>
      <c r="S38" s="421" t="s">
        <v>135</v>
      </c>
    </row>
    <row r="39" spans="1:23" ht="52.5" customHeight="1" x14ac:dyDescent="0.25">
      <c r="A39" s="353"/>
      <c r="B39" s="355"/>
      <c r="C39" s="355"/>
      <c r="D39" s="320"/>
      <c r="E39" s="364"/>
      <c r="F39" s="381"/>
      <c r="G39" s="318"/>
      <c r="H39" s="406"/>
      <c r="I39" s="105"/>
      <c r="J39" s="408"/>
      <c r="K39" s="408"/>
      <c r="L39" s="408"/>
      <c r="M39" s="417"/>
      <c r="N39" s="418"/>
      <c r="O39" s="420"/>
      <c r="P39" s="422"/>
      <c r="Q39" s="422"/>
      <c r="R39" s="422"/>
      <c r="S39" s="422"/>
    </row>
    <row r="40" spans="1:23" ht="90" x14ac:dyDescent="0.25">
      <c r="A40" s="81">
        <v>2</v>
      </c>
      <c r="B40" s="84">
        <v>8</v>
      </c>
      <c r="C40" s="84">
        <v>8</v>
      </c>
      <c r="D40" s="208" t="s">
        <v>378</v>
      </c>
      <c r="E40" s="198" t="s">
        <v>122</v>
      </c>
      <c r="F40" s="380" t="s">
        <v>145</v>
      </c>
      <c r="G40" s="202" t="s">
        <v>154</v>
      </c>
      <c r="H40" s="222">
        <v>14642.3</v>
      </c>
      <c r="I40" s="222"/>
      <c r="J40" s="222"/>
      <c r="K40" s="223"/>
      <c r="L40" s="223"/>
      <c r="M40" s="208" t="s">
        <v>366</v>
      </c>
      <c r="N40" s="189" t="s">
        <v>8</v>
      </c>
      <c r="O40" s="190">
        <v>96.5</v>
      </c>
      <c r="P40" s="190">
        <v>96.5</v>
      </c>
      <c r="Q40" s="211" t="s">
        <v>105</v>
      </c>
      <c r="R40" s="211" t="s">
        <v>105</v>
      </c>
      <c r="S40" s="190" t="s">
        <v>105</v>
      </c>
    </row>
    <row r="41" spans="1:23" ht="16.5" thickBot="1" x14ac:dyDescent="0.3">
      <c r="A41" s="85"/>
      <c r="B41" s="86"/>
      <c r="C41" s="86"/>
      <c r="D41" s="203" t="s">
        <v>118</v>
      </c>
      <c r="E41" s="198"/>
      <c r="F41" s="401"/>
      <c r="G41" s="206"/>
      <c r="H41" s="205">
        <f>H18+H26+H31+H33+H34+H40</f>
        <v>20541164.799999997</v>
      </c>
      <c r="I41" s="205">
        <f>I31+I34+I40+I33+I30+I18+I26</f>
        <v>19968125.699999999</v>
      </c>
      <c r="J41" s="205">
        <f>J31+J34+J40+J33+J30+J18+J26</f>
        <v>20132378.599999998</v>
      </c>
      <c r="K41" s="224">
        <f>K18+K26+K31+K33+K34</f>
        <v>19612319.699999999</v>
      </c>
      <c r="L41" s="224">
        <f>L18+L26+L31+L33+L34</f>
        <v>19612320.699999999</v>
      </c>
      <c r="M41" s="203"/>
      <c r="N41" s="202"/>
      <c r="O41" s="209"/>
      <c r="P41" s="191"/>
      <c r="Q41" s="192"/>
      <c r="R41" s="191"/>
      <c r="S41" s="191"/>
    </row>
    <row r="42" spans="1:23" ht="104.25" customHeight="1" x14ac:dyDescent="0.25">
      <c r="A42" s="365">
        <v>3</v>
      </c>
      <c r="B42" s="387">
        <v>1</v>
      </c>
      <c r="C42" s="387">
        <v>1</v>
      </c>
      <c r="D42" s="402" t="s">
        <v>367</v>
      </c>
      <c r="E42" s="225" t="s">
        <v>368</v>
      </c>
      <c r="F42" s="225" t="s">
        <v>369</v>
      </c>
      <c r="G42" s="206"/>
      <c r="H42" s="226"/>
      <c r="I42" s="226"/>
      <c r="J42" s="226"/>
      <c r="K42" s="226"/>
      <c r="L42" s="226"/>
      <c r="M42" s="227" t="s">
        <v>155</v>
      </c>
      <c r="N42" s="189" t="s">
        <v>8</v>
      </c>
      <c r="O42" s="189">
        <v>5</v>
      </c>
      <c r="P42" s="189">
        <v>15</v>
      </c>
      <c r="Q42" s="189">
        <v>30</v>
      </c>
      <c r="R42" s="189">
        <v>50</v>
      </c>
      <c r="S42" s="189">
        <v>50</v>
      </c>
    </row>
    <row r="43" spans="1:23" ht="72" thickBot="1" x14ac:dyDescent="0.3">
      <c r="A43" s="366"/>
      <c r="B43" s="379"/>
      <c r="C43" s="379"/>
      <c r="D43" s="320"/>
      <c r="E43" s="228" t="s">
        <v>156</v>
      </c>
      <c r="F43" s="189" t="s">
        <v>157</v>
      </c>
      <c r="G43" s="229"/>
      <c r="H43" s="221"/>
      <c r="I43" s="221"/>
      <c r="J43" s="221"/>
      <c r="K43" s="221"/>
      <c r="L43" s="230"/>
      <c r="M43" s="208" t="s">
        <v>158</v>
      </c>
      <c r="N43" s="189" t="s">
        <v>8</v>
      </c>
      <c r="O43" s="209">
        <v>60</v>
      </c>
      <c r="P43" s="209">
        <v>61</v>
      </c>
      <c r="Q43" s="231">
        <v>62</v>
      </c>
      <c r="R43" s="209">
        <v>63</v>
      </c>
      <c r="S43" s="181">
        <v>65</v>
      </c>
      <c r="T43" s="88"/>
    </row>
    <row r="44" spans="1:23" ht="156.75" x14ac:dyDescent="0.25">
      <c r="A44" s="365">
        <v>3</v>
      </c>
      <c r="B44" s="378">
        <v>2</v>
      </c>
      <c r="C44" s="378">
        <v>2</v>
      </c>
      <c r="D44" s="403" t="s">
        <v>336</v>
      </c>
      <c r="E44" s="374" t="s">
        <v>160</v>
      </c>
      <c r="F44" s="372" t="s">
        <v>161</v>
      </c>
      <c r="G44" s="372"/>
      <c r="H44" s="331">
        <v>1230510.2</v>
      </c>
      <c r="I44" s="331">
        <v>1234100.2</v>
      </c>
      <c r="J44" s="331">
        <v>1261351.2</v>
      </c>
      <c r="K44" s="331">
        <v>1261352.2</v>
      </c>
      <c r="L44" s="331">
        <v>1261353.2</v>
      </c>
      <c r="M44" s="232" t="s">
        <v>339</v>
      </c>
      <c r="N44" s="189" t="s">
        <v>340</v>
      </c>
      <c r="O44" s="233">
        <v>20</v>
      </c>
      <c r="P44" s="233">
        <v>40</v>
      </c>
      <c r="Q44" s="233">
        <v>50</v>
      </c>
      <c r="R44" s="233">
        <v>60</v>
      </c>
      <c r="S44" s="233">
        <v>60</v>
      </c>
    </row>
    <row r="45" spans="1:23" ht="105.75" customHeight="1" thickBot="1" x14ac:dyDescent="0.3">
      <c r="A45" s="366"/>
      <c r="B45" s="379"/>
      <c r="C45" s="379"/>
      <c r="D45" s="404"/>
      <c r="E45" s="375"/>
      <c r="F45" s="373"/>
      <c r="G45" s="373"/>
      <c r="H45" s="332"/>
      <c r="I45" s="332"/>
      <c r="J45" s="332"/>
      <c r="K45" s="332"/>
      <c r="L45" s="332"/>
      <c r="M45" s="234" t="s">
        <v>358</v>
      </c>
      <c r="N45" s="235" t="s">
        <v>19</v>
      </c>
      <c r="O45" s="236">
        <v>10</v>
      </c>
      <c r="P45" s="237">
        <v>20</v>
      </c>
      <c r="Q45" s="237">
        <v>25</v>
      </c>
      <c r="R45" s="237">
        <v>30</v>
      </c>
      <c r="S45" s="237">
        <v>35</v>
      </c>
    </row>
    <row r="46" spans="1:23" ht="180.75" customHeight="1" thickBot="1" x14ac:dyDescent="0.3">
      <c r="A46" s="89">
        <v>3</v>
      </c>
      <c r="B46" s="90">
        <v>3</v>
      </c>
      <c r="C46" s="90">
        <v>3</v>
      </c>
      <c r="D46" s="238" t="s">
        <v>337</v>
      </c>
      <c r="E46" s="189" t="s">
        <v>160</v>
      </c>
      <c r="F46" s="189" t="s">
        <v>165</v>
      </c>
      <c r="G46" s="206"/>
      <c r="H46" s="221">
        <v>405936.2</v>
      </c>
      <c r="I46" s="221">
        <v>35010.699999999997</v>
      </c>
      <c r="J46" s="221">
        <v>155940</v>
      </c>
      <c r="K46" s="221"/>
      <c r="L46" s="230">
        <f t="shared" ref="L46:L47" si="2">K46*1%+K46</f>
        <v>0</v>
      </c>
      <c r="M46" s="232" t="s">
        <v>341</v>
      </c>
      <c r="N46" s="189" t="s">
        <v>342</v>
      </c>
      <c r="O46" s="233">
        <v>6500</v>
      </c>
      <c r="P46" s="233">
        <v>6500</v>
      </c>
      <c r="Q46" s="233">
        <v>6500</v>
      </c>
      <c r="R46" s="233">
        <v>6500</v>
      </c>
      <c r="S46" s="233">
        <v>6500</v>
      </c>
      <c r="T46" s="152"/>
    </row>
    <row r="47" spans="1:23" ht="71.25" x14ac:dyDescent="0.25">
      <c r="A47" s="89">
        <v>3</v>
      </c>
      <c r="B47" s="90">
        <v>4</v>
      </c>
      <c r="C47" s="90">
        <v>4</v>
      </c>
      <c r="D47" s="238" t="s">
        <v>338</v>
      </c>
      <c r="E47" s="189" t="s">
        <v>160</v>
      </c>
      <c r="F47" s="189" t="s">
        <v>167</v>
      </c>
      <c r="G47" s="206"/>
      <c r="H47" s="221">
        <v>123817.8</v>
      </c>
      <c r="I47" s="221">
        <v>10740</v>
      </c>
      <c r="J47" s="221">
        <v>38985</v>
      </c>
      <c r="K47" s="221"/>
      <c r="L47" s="221">
        <f t="shared" si="2"/>
        <v>0</v>
      </c>
      <c r="M47" s="239" t="s">
        <v>343</v>
      </c>
      <c r="N47" s="189" t="s">
        <v>344</v>
      </c>
      <c r="O47" s="240">
        <v>600</v>
      </c>
      <c r="P47" s="240">
        <v>600</v>
      </c>
      <c r="Q47" s="240">
        <v>600</v>
      </c>
      <c r="R47" s="240">
        <v>600</v>
      </c>
      <c r="S47" s="240">
        <v>600</v>
      </c>
    </row>
    <row r="48" spans="1:23" ht="71.25" x14ac:dyDescent="0.25">
      <c r="A48" s="81">
        <v>3</v>
      </c>
      <c r="B48" s="82">
        <v>5</v>
      </c>
      <c r="C48" s="82">
        <v>5</v>
      </c>
      <c r="D48" s="208" t="s">
        <v>169</v>
      </c>
      <c r="E48" s="228" t="s">
        <v>156</v>
      </c>
      <c r="F48" s="189" t="s">
        <v>157</v>
      </c>
      <c r="G48" s="241"/>
      <c r="H48" s="242">
        <v>207249.8</v>
      </c>
      <c r="I48" s="242">
        <v>223209.8</v>
      </c>
      <c r="J48" s="242">
        <v>223209.3</v>
      </c>
      <c r="K48" s="242">
        <v>219637.9</v>
      </c>
      <c r="L48" s="242">
        <v>229392.2</v>
      </c>
      <c r="M48" s="199" t="s">
        <v>170</v>
      </c>
      <c r="N48" s="189" t="s">
        <v>8</v>
      </c>
      <c r="O48" s="243">
        <v>0.42</v>
      </c>
      <c r="P48" s="243">
        <v>0.42</v>
      </c>
      <c r="Q48" s="244">
        <v>0.45</v>
      </c>
      <c r="R48" s="243">
        <v>0.45</v>
      </c>
      <c r="S48" s="243">
        <v>0.45</v>
      </c>
    </row>
    <row r="49" spans="1:20" ht="42.75" x14ac:dyDescent="0.25">
      <c r="A49" s="352">
        <v>3</v>
      </c>
      <c r="B49" s="354">
        <v>6</v>
      </c>
      <c r="C49" s="354">
        <v>6</v>
      </c>
      <c r="D49" s="319" t="s">
        <v>171</v>
      </c>
      <c r="E49" s="389" t="s">
        <v>156</v>
      </c>
      <c r="F49" s="321" t="s">
        <v>157</v>
      </c>
      <c r="G49" s="321" t="s">
        <v>172</v>
      </c>
      <c r="H49" s="309">
        <v>219115.9</v>
      </c>
      <c r="I49" s="309">
        <v>221343</v>
      </c>
      <c r="J49" s="309">
        <v>221344</v>
      </c>
      <c r="K49" s="309">
        <v>221344</v>
      </c>
      <c r="L49" s="309">
        <v>221344</v>
      </c>
      <c r="M49" s="199" t="s">
        <v>173</v>
      </c>
      <c r="N49" s="189" t="s">
        <v>8</v>
      </c>
      <c r="O49" s="243">
        <v>0.16</v>
      </c>
      <c r="P49" s="243">
        <v>0.16</v>
      </c>
      <c r="Q49" s="243">
        <v>0.16</v>
      </c>
      <c r="R49" s="243">
        <v>0.16</v>
      </c>
      <c r="S49" s="243">
        <v>0.16</v>
      </c>
    </row>
    <row r="50" spans="1:20" ht="71.25" x14ac:dyDescent="0.25">
      <c r="A50" s="361"/>
      <c r="B50" s="388"/>
      <c r="C50" s="388"/>
      <c r="D50" s="345"/>
      <c r="E50" s="392"/>
      <c r="F50" s="322"/>
      <c r="G50" s="322"/>
      <c r="H50" s="310"/>
      <c r="I50" s="310"/>
      <c r="J50" s="310"/>
      <c r="K50" s="310"/>
      <c r="L50" s="310"/>
      <c r="M50" s="199" t="s">
        <v>174</v>
      </c>
      <c r="N50" s="189" t="s">
        <v>8</v>
      </c>
      <c r="O50" s="243">
        <v>0.3</v>
      </c>
      <c r="P50" s="243">
        <v>0.3</v>
      </c>
      <c r="Q50" s="243">
        <v>0.3</v>
      </c>
      <c r="R50" s="243">
        <v>0.4</v>
      </c>
      <c r="S50" s="243">
        <v>0.5</v>
      </c>
    </row>
    <row r="51" spans="1:20" ht="57" x14ac:dyDescent="0.25">
      <c r="A51" s="361"/>
      <c r="B51" s="388"/>
      <c r="C51" s="388"/>
      <c r="D51" s="345"/>
      <c r="E51" s="392"/>
      <c r="F51" s="322"/>
      <c r="G51" s="322"/>
      <c r="H51" s="324"/>
      <c r="I51" s="324"/>
      <c r="J51" s="324"/>
      <c r="K51" s="324"/>
      <c r="L51" s="324"/>
      <c r="M51" s="208" t="s">
        <v>175</v>
      </c>
      <c r="N51" s="189" t="s">
        <v>8</v>
      </c>
      <c r="O51" s="243">
        <v>0.4</v>
      </c>
      <c r="P51" s="243">
        <v>0.4</v>
      </c>
      <c r="Q51" s="244">
        <v>0.4</v>
      </c>
      <c r="R51" s="243">
        <v>0.5</v>
      </c>
      <c r="S51" s="243">
        <v>0.6</v>
      </c>
    </row>
    <row r="52" spans="1:20" x14ac:dyDescent="0.25">
      <c r="A52" s="361"/>
      <c r="B52" s="388"/>
      <c r="C52" s="388"/>
      <c r="D52" s="345"/>
      <c r="E52" s="392"/>
      <c r="F52" s="322"/>
      <c r="G52" s="322"/>
      <c r="H52" s="324"/>
      <c r="I52" s="324"/>
      <c r="J52" s="324"/>
      <c r="K52" s="324"/>
      <c r="L52" s="324"/>
      <c r="M52" s="319"/>
      <c r="N52" s="319"/>
      <c r="O52" s="319"/>
      <c r="P52" s="319"/>
      <c r="Q52" s="319"/>
      <c r="R52" s="319"/>
      <c r="S52" s="319"/>
    </row>
    <row r="53" spans="1:20" x14ac:dyDescent="0.25">
      <c r="A53" s="353"/>
      <c r="B53" s="355"/>
      <c r="C53" s="355"/>
      <c r="D53" s="320"/>
      <c r="E53" s="390"/>
      <c r="F53" s="323"/>
      <c r="G53" s="323"/>
      <c r="H53" s="325"/>
      <c r="I53" s="325"/>
      <c r="J53" s="325"/>
      <c r="K53" s="325"/>
      <c r="L53" s="325"/>
      <c r="M53" s="320"/>
      <c r="N53" s="320"/>
      <c r="O53" s="320"/>
      <c r="P53" s="320"/>
      <c r="Q53" s="320"/>
      <c r="R53" s="320"/>
      <c r="S53" s="320"/>
    </row>
    <row r="54" spans="1:20" x14ac:dyDescent="0.25">
      <c r="A54" s="91"/>
      <c r="B54" s="82"/>
      <c r="C54" s="82"/>
      <c r="D54" s="203" t="s">
        <v>118</v>
      </c>
      <c r="E54" s="198"/>
      <c r="F54" s="203"/>
      <c r="G54" s="206"/>
      <c r="H54" s="205">
        <f>H44+H46+H47+H48+H49</f>
        <v>2186629.9</v>
      </c>
      <c r="I54" s="205">
        <f>I44+I46+I47+I48+I49</f>
        <v>1724403.7</v>
      </c>
      <c r="J54" s="205">
        <f>J44+J46+J47+J48+J49</f>
        <v>1900829.5</v>
      </c>
      <c r="K54" s="205">
        <f>K44+K46+K47+K48+K49</f>
        <v>1702334.0999999999</v>
      </c>
      <c r="L54" s="205">
        <f>L44+L46+L47+L48+L49</f>
        <v>1712089.4</v>
      </c>
      <c r="M54" s="199"/>
      <c r="N54" s="245"/>
      <c r="O54" s="191"/>
      <c r="P54" s="191"/>
      <c r="Q54" s="192"/>
      <c r="R54" s="191"/>
      <c r="S54" s="191"/>
    </row>
    <row r="55" spans="1:20" ht="71.25" x14ac:dyDescent="0.25">
      <c r="A55" s="352">
        <v>4</v>
      </c>
      <c r="B55" s="354">
        <v>1</v>
      </c>
      <c r="C55" s="354">
        <v>1</v>
      </c>
      <c r="D55" s="399" t="s">
        <v>370</v>
      </c>
      <c r="E55" s="376" t="s">
        <v>177</v>
      </c>
      <c r="F55" s="376" t="s">
        <v>157</v>
      </c>
      <c r="G55" s="376"/>
      <c r="H55" s="312"/>
      <c r="I55" s="312"/>
      <c r="J55" s="312"/>
      <c r="K55" s="312"/>
      <c r="L55" s="312"/>
      <c r="M55" s="217" t="s">
        <v>178</v>
      </c>
      <c r="N55" s="245" t="s">
        <v>8</v>
      </c>
      <c r="O55" s="191">
        <v>72</v>
      </c>
      <c r="P55" s="191">
        <v>75</v>
      </c>
      <c r="Q55" s="192">
        <v>78</v>
      </c>
      <c r="R55" s="191">
        <v>80</v>
      </c>
      <c r="S55" s="191">
        <v>80</v>
      </c>
    </row>
    <row r="56" spans="1:20" ht="57" x14ac:dyDescent="0.25">
      <c r="A56" s="353"/>
      <c r="B56" s="355"/>
      <c r="C56" s="355"/>
      <c r="D56" s="400"/>
      <c r="E56" s="377"/>
      <c r="F56" s="377"/>
      <c r="G56" s="377"/>
      <c r="H56" s="313"/>
      <c r="I56" s="313"/>
      <c r="J56" s="313"/>
      <c r="K56" s="313"/>
      <c r="L56" s="313"/>
      <c r="M56" s="217" t="s">
        <v>179</v>
      </c>
      <c r="N56" s="189" t="s">
        <v>8</v>
      </c>
      <c r="O56" s="191">
        <v>75</v>
      </c>
      <c r="P56" s="191">
        <v>76</v>
      </c>
      <c r="Q56" s="192">
        <v>77</v>
      </c>
      <c r="R56" s="191">
        <v>78</v>
      </c>
      <c r="S56" s="181">
        <v>79</v>
      </c>
      <c r="T56" s="103"/>
    </row>
    <row r="57" spans="1:20" ht="114" x14ac:dyDescent="0.25">
      <c r="A57" s="352">
        <v>4</v>
      </c>
      <c r="B57" s="354">
        <v>2</v>
      </c>
      <c r="C57" s="354">
        <v>2</v>
      </c>
      <c r="D57" s="319" t="s">
        <v>180</v>
      </c>
      <c r="E57" s="326" t="s">
        <v>156</v>
      </c>
      <c r="F57" s="319" t="s">
        <v>157</v>
      </c>
      <c r="G57" s="321" t="s">
        <v>181</v>
      </c>
      <c r="H57" s="309">
        <v>3716776.4</v>
      </c>
      <c r="I57" s="309">
        <v>3859099</v>
      </c>
      <c r="J57" s="309">
        <v>3859100</v>
      </c>
      <c r="K57" s="309">
        <v>3910040.1</v>
      </c>
      <c r="L57" s="309">
        <v>3910040.1</v>
      </c>
      <c r="M57" s="199" t="s">
        <v>182</v>
      </c>
      <c r="N57" s="189" t="s">
        <v>8</v>
      </c>
      <c r="O57" s="243">
        <v>0.8</v>
      </c>
      <c r="P57" s="243">
        <v>0.85</v>
      </c>
      <c r="Q57" s="244">
        <v>0.85</v>
      </c>
      <c r="R57" s="243">
        <v>0.85</v>
      </c>
      <c r="S57" s="243">
        <v>0.85</v>
      </c>
    </row>
    <row r="58" spans="1:20" ht="71.25" x14ac:dyDescent="0.25">
      <c r="A58" s="353"/>
      <c r="B58" s="355"/>
      <c r="C58" s="355"/>
      <c r="D58" s="320"/>
      <c r="E58" s="328"/>
      <c r="F58" s="320"/>
      <c r="G58" s="323"/>
      <c r="H58" s="311"/>
      <c r="I58" s="311"/>
      <c r="J58" s="311"/>
      <c r="K58" s="311"/>
      <c r="L58" s="311"/>
      <c r="M58" s="199" t="s">
        <v>183</v>
      </c>
      <c r="N58" s="189" t="s">
        <v>8</v>
      </c>
      <c r="O58" s="243">
        <v>0.5</v>
      </c>
      <c r="P58" s="243">
        <v>0.55000000000000004</v>
      </c>
      <c r="Q58" s="244">
        <v>0.55000000000000004</v>
      </c>
      <c r="R58" s="243">
        <v>0.55000000000000004</v>
      </c>
      <c r="S58" s="243">
        <v>0.55000000000000004</v>
      </c>
    </row>
    <row r="59" spans="1:20" ht="15.75" customHeight="1" x14ac:dyDescent="0.25">
      <c r="A59" s="352">
        <v>4</v>
      </c>
      <c r="B59" s="354">
        <v>3</v>
      </c>
      <c r="C59" s="354">
        <v>3</v>
      </c>
      <c r="D59" s="319" t="s">
        <v>184</v>
      </c>
      <c r="E59" s="389" t="s">
        <v>156</v>
      </c>
      <c r="F59" s="321" t="s">
        <v>157</v>
      </c>
      <c r="G59" s="321" t="s">
        <v>181</v>
      </c>
      <c r="H59" s="309">
        <v>568370</v>
      </c>
      <c r="I59" s="309">
        <v>568370.1</v>
      </c>
      <c r="J59" s="309">
        <f>568371.1+14701</f>
        <v>583072.1</v>
      </c>
      <c r="K59" s="309">
        <f>568371.1+14701</f>
        <v>583072.1</v>
      </c>
      <c r="L59" s="309">
        <v>584115</v>
      </c>
      <c r="M59" s="380" t="s">
        <v>185</v>
      </c>
      <c r="N59" s="321" t="s">
        <v>8</v>
      </c>
      <c r="O59" s="411">
        <v>0.3</v>
      </c>
      <c r="P59" s="411">
        <v>0.3</v>
      </c>
      <c r="Q59" s="411">
        <v>0.32</v>
      </c>
      <c r="R59" s="411">
        <v>0.32</v>
      </c>
      <c r="S59" s="411">
        <v>0.32</v>
      </c>
    </row>
    <row r="60" spans="1:20" ht="33" customHeight="1" x14ac:dyDescent="0.25">
      <c r="A60" s="353"/>
      <c r="B60" s="355"/>
      <c r="C60" s="355"/>
      <c r="D60" s="320"/>
      <c r="E60" s="390"/>
      <c r="F60" s="323"/>
      <c r="G60" s="323"/>
      <c r="H60" s="311"/>
      <c r="I60" s="311"/>
      <c r="J60" s="311"/>
      <c r="K60" s="311"/>
      <c r="L60" s="311"/>
      <c r="M60" s="381"/>
      <c r="N60" s="323"/>
      <c r="O60" s="412"/>
      <c r="P60" s="412"/>
      <c r="Q60" s="412"/>
      <c r="R60" s="412"/>
      <c r="S60" s="412"/>
    </row>
    <row r="61" spans="1:20" x14ac:dyDescent="0.25">
      <c r="A61" s="74"/>
      <c r="B61" s="75"/>
      <c r="C61" s="75"/>
      <c r="D61" s="203" t="s">
        <v>118</v>
      </c>
      <c r="E61" s="198"/>
      <c r="F61" s="203"/>
      <c r="G61" s="204"/>
      <c r="H61" s="205">
        <f>H57+H59</f>
        <v>4285146.4000000004</v>
      </c>
      <c r="I61" s="205">
        <f>I57+I59</f>
        <v>4427469.0999999996</v>
      </c>
      <c r="J61" s="205">
        <f>J57+J59</f>
        <v>4442172.0999999996</v>
      </c>
      <c r="K61" s="205">
        <f>K57+K59</f>
        <v>4493112.2</v>
      </c>
      <c r="L61" s="205">
        <f>L57+L59</f>
        <v>4494155.0999999996</v>
      </c>
      <c r="M61" s="199"/>
      <c r="N61" s="189"/>
      <c r="O61" s="190"/>
      <c r="P61" s="190"/>
      <c r="Q61" s="211"/>
      <c r="R61" s="190"/>
      <c r="S61" s="190"/>
    </row>
    <row r="62" spans="1:20" ht="15.75" customHeight="1" x14ac:dyDescent="0.25">
      <c r="A62" s="352">
        <v>5</v>
      </c>
      <c r="B62" s="354">
        <v>1</v>
      </c>
      <c r="C62" s="354">
        <v>1</v>
      </c>
      <c r="D62" s="326" t="s">
        <v>371</v>
      </c>
      <c r="E62" s="389" t="s">
        <v>177</v>
      </c>
      <c r="F62" s="326" t="s">
        <v>157</v>
      </c>
      <c r="G62" s="382"/>
      <c r="H62" s="312"/>
      <c r="I62" s="312"/>
      <c r="J62" s="312"/>
      <c r="K62" s="312"/>
      <c r="L62" s="312"/>
      <c r="M62" s="380" t="s">
        <v>186</v>
      </c>
      <c r="N62" s="321" t="s">
        <v>8</v>
      </c>
      <c r="O62" s="419">
        <v>100</v>
      </c>
      <c r="P62" s="421">
        <v>100</v>
      </c>
      <c r="Q62" s="419">
        <v>100</v>
      </c>
      <c r="R62" s="419">
        <v>100</v>
      </c>
      <c r="S62" s="419">
        <v>100</v>
      </c>
    </row>
    <row r="63" spans="1:20" ht="109.5" customHeight="1" x14ac:dyDescent="0.25">
      <c r="A63" s="353"/>
      <c r="B63" s="355"/>
      <c r="C63" s="355"/>
      <c r="D63" s="328"/>
      <c r="E63" s="390"/>
      <c r="F63" s="328"/>
      <c r="G63" s="383"/>
      <c r="H63" s="313"/>
      <c r="I63" s="313"/>
      <c r="J63" s="313"/>
      <c r="K63" s="313"/>
      <c r="L63" s="313"/>
      <c r="M63" s="381"/>
      <c r="N63" s="323"/>
      <c r="O63" s="423"/>
      <c r="P63" s="427"/>
      <c r="Q63" s="423"/>
      <c r="R63" s="423"/>
      <c r="S63" s="423"/>
    </row>
    <row r="64" spans="1:20" ht="28.5" x14ac:dyDescent="0.25">
      <c r="A64" s="352">
        <v>5</v>
      </c>
      <c r="B64" s="354">
        <v>2</v>
      </c>
      <c r="C64" s="354">
        <v>2</v>
      </c>
      <c r="D64" s="319" t="s">
        <v>187</v>
      </c>
      <c r="E64" s="326" t="s">
        <v>122</v>
      </c>
      <c r="F64" s="319" t="s">
        <v>120</v>
      </c>
      <c r="G64" s="317"/>
      <c r="H64" s="314">
        <v>48233.8</v>
      </c>
      <c r="I64" s="314">
        <v>48233.8</v>
      </c>
      <c r="J64" s="314">
        <v>48234.8</v>
      </c>
      <c r="K64" s="314">
        <v>48235.8</v>
      </c>
      <c r="L64" s="314">
        <v>48236.800000000003</v>
      </c>
      <c r="M64" s="246" t="s">
        <v>188</v>
      </c>
      <c r="N64" s="189" t="s">
        <v>19</v>
      </c>
      <c r="O64" s="190">
        <v>9</v>
      </c>
      <c r="P64" s="190" t="s">
        <v>105</v>
      </c>
      <c r="Q64" s="190" t="s">
        <v>105</v>
      </c>
      <c r="R64" s="190" t="s">
        <v>105</v>
      </c>
      <c r="S64" s="190" t="s">
        <v>105</v>
      </c>
    </row>
    <row r="65" spans="1:19" ht="42.75" x14ac:dyDescent="0.25">
      <c r="A65" s="361"/>
      <c r="B65" s="388"/>
      <c r="C65" s="388"/>
      <c r="D65" s="345"/>
      <c r="E65" s="327"/>
      <c r="F65" s="345"/>
      <c r="G65" s="384"/>
      <c r="H65" s="315"/>
      <c r="I65" s="315"/>
      <c r="J65" s="315"/>
      <c r="K65" s="315"/>
      <c r="L65" s="315"/>
      <c r="M65" s="247" t="s">
        <v>189</v>
      </c>
      <c r="N65" s="189" t="s">
        <v>125</v>
      </c>
      <c r="O65" s="190">
        <v>2551</v>
      </c>
      <c r="P65" s="190" t="s">
        <v>105</v>
      </c>
      <c r="Q65" s="190" t="s">
        <v>105</v>
      </c>
      <c r="R65" s="190" t="s">
        <v>105</v>
      </c>
      <c r="S65" s="190" t="s">
        <v>105</v>
      </c>
    </row>
    <row r="66" spans="1:19" ht="42.75" x14ac:dyDescent="0.25">
      <c r="A66" s="361"/>
      <c r="B66" s="388"/>
      <c r="C66" s="388"/>
      <c r="D66" s="345"/>
      <c r="E66" s="327"/>
      <c r="F66" s="345"/>
      <c r="G66" s="384"/>
      <c r="H66" s="315"/>
      <c r="I66" s="315"/>
      <c r="J66" s="315"/>
      <c r="K66" s="315"/>
      <c r="L66" s="315"/>
      <c r="M66" s="217" t="s">
        <v>190</v>
      </c>
      <c r="N66" s="189" t="s">
        <v>19</v>
      </c>
      <c r="O66" s="190">
        <v>42</v>
      </c>
      <c r="P66" s="190" t="s">
        <v>105</v>
      </c>
      <c r="Q66" s="190" t="s">
        <v>105</v>
      </c>
      <c r="R66" s="190" t="s">
        <v>105</v>
      </c>
      <c r="S66" s="190" t="s">
        <v>105</v>
      </c>
    </row>
    <row r="67" spans="1:19" ht="57" x14ac:dyDescent="0.25">
      <c r="A67" s="353"/>
      <c r="B67" s="355"/>
      <c r="C67" s="355"/>
      <c r="D67" s="320"/>
      <c r="E67" s="328"/>
      <c r="F67" s="320"/>
      <c r="G67" s="318"/>
      <c r="H67" s="316"/>
      <c r="I67" s="316"/>
      <c r="J67" s="316"/>
      <c r="K67" s="316"/>
      <c r="L67" s="316"/>
      <c r="M67" s="247" t="s">
        <v>191</v>
      </c>
      <c r="N67" s="189" t="s">
        <v>125</v>
      </c>
      <c r="O67" s="190">
        <v>4427</v>
      </c>
      <c r="P67" s="190" t="s">
        <v>105</v>
      </c>
      <c r="Q67" s="190" t="s">
        <v>105</v>
      </c>
      <c r="R67" s="190" t="s">
        <v>105</v>
      </c>
      <c r="S67" s="190" t="s">
        <v>105</v>
      </c>
    </row>
    <row r="68" spans="1:19" ht="71.25" x14ac:dyDescent="0.25">
      <c r="A68" s="352">
        <v>5</v>
      </c>
      <c r="B68" s="354">
        <v>3</v>
      </c>
      <c r="C68" s="354">
        <v>3</v>
      </c>
      <c r="D68" s="319" t="s">
        <v>192</v>
      </c>
      <c r="E68" s="326" t="s">
        <v>156</v>
      </c>
      <c r="F68" s="319" t="s">
        <v>356</v>
      </c>
      <c r="G68" s="309"/>
      <c r="H68" s="309">
        <v>9117.6</v>
      </c>
      <c r="I68" s="309">
        <v>8967.1</v>
      </c>
      <c r="J68" s="309">
        <v>8968.1</v>
      </c>
      <c r="K68" s="309">
        <v>8969.1</v>
      </c>
      <c r="L68" s="309">
        <v>8970.1</v>
      </c>
      <c r="M68" s="199" t="s">
        <v>193</v>
      </c>
      <c r="N68" s="189" t="s">
        <v>19</v>
      </c>
      <c r="O68" s="190" t="s">
        <v>105</v>
      </c>
      <c r="P68" s="190" t="s">
        <v>105</v>
      </c>
      <c r="Q68" s="190" t="s">
        <v>105</v>
      </c>
      <c r="R68" s="190" t="s">
        <v>105</v>
      </c>
      <c r="S68" s="190" t="s">
        <v>105</v>
      </c>
    </row>
    <row r="69" spans="1:19" ht="71.25" x14ac:dyDescent="0.25">
      <c r="A69" s="353"/>
      <c r="B69" s="355"/>
      <c r="C69" s="355"/>
      <c r="D69" s="320"/>
      <c r="E69" s="328"/>
      <c r="F69" s="320"/>
      <c r="G69" s="311"/>
      <c r="H69" s="311"/>
      <c r="I69" s="311"/>
      <c r="J69" s="311"/>
      <c r="K69" s="311"/>
      <c r="L69" s="311"/>
      <c r="M69" s="199" t="s">
        <v>194</v>
      </c>
      <c r="N69" s="189" t="s">
        <v>19</v>
      </c>
      <c r="O69" s="190" t="s">
        <v>105</v>
      </c>
      <c r="P69" s="190" t="s">
        <v>105</v>
      </c>
      <c r="Q69" s="190" t="s">
        <v>105</v>
      </c>
      <c r="R69" s="190" t="s">
        <v>105</v>
      </c>
      <c r="S69" s="190" t="s">
        <v>105</v>
      </c>
    </row>
    <row r="70" spans="1:19" x14ac:dyDescent="0.25">
      <c r="A70" s="91"/>
      <c r="B70" s="92"/>
      <c r="C70" s="92"/>
      <c r="D70" s="203" t="s">
        <v>118</v>
      </c>
      <c r="E70" s="198"/>
      <c r="F70" s="203"/>
      <c r="G70" s="206"/>
      <c r="H70" s="205">
        <f>H64+H68</f>
        <v>57351.4</v>
      </c>
      <c r="I70" s="205">
        <f>I64+I68</f>
        <v>57200.9</v>
      </c>
      <c r="J70" s="205">
        <f>J64+J68</f>
        <v>57202.9</v>
      </c>
      <c r="K70" s="205">
        <f>K64+K68</f>
        <v>57204.9</v>
      </c>
      <c r="L70" s="205">
        <f>L64+L68</f>
        <v>57206.9</v>
      </c>
      <c r="M70" s="199"/>
      <c r="N70" s="245"/>
      <c r="O70" s="191"/>
      <c r="P70" s="191"/>
      <c r="Q70" s="192"/>
      <c r="R70" s="191"/>
      <c r="S70" s="191"/>
    </row>
    <row r="71" spans="1:19" ht="101.25" x14ac:dyDescent="0.25">
      <c r="A71" s="81"/>
      <c r="B71" s="82"/>
      <c r="C71" s="82"/>
      <c r="D71" s="185" t="s">
        <v>372</v>
      </c>
      <c r="E71" s="248" t="s">
        <v>177</v>
      </c>
      <c r="F71" s="249" t="s">
        <v>195</v>
      </c>
      <c r="G71" s="206"/>
      <c r="H71" s="207"/>
      <c r="I71" s="207"/>
      <c r="J71" s="207"/>
      <c r="K71" s="207"/>
      <c r="L71" s="207"/>
      <c r="M71" s="199" t="s">
        <v>196</v>
      </c>
      <c r="N71" s="189" t="s">
        <v>8</v>
      </c>
      <c r="O71" s="250">
        <v>0.5</v>
      </c>
      <c r="P71" s="250">
        <v>0.5</v>
      </c>
      <c r="Q71" s="251">
        <v>1</v>
      </c>
      <c r="R71" s="250">
        <v>1</v>
      </c>
      <c r="S71" s="250">
        <v>1</v>
      </c>
    </row>
    <row r="72" spans="1:19" ht="71.25" x14ac:dyDescent="0.25">
      <c r="A72" s="81">
        <v>6</v>
      </c>
      <c r="B72" s="82">
        <v>1</v>
      </c>
      <c r="C72" s="82">
        <v>1</v>
      </c>
      <c r="D72" s="208" t="s">
        <v>197</v>
      </c>
      <c r="E72" s="252" t="s">
        <v>198</v>
      </c>
      <c r="F72" s="249" t="s">
        <v>195</v>
      </c>
      <c r="G72" s="189"/>
      <c r="H72" s="242">
        <v>153855.5</v>
      </c>
      <c r="I72" s="242">
        <v>153855.4</v>
      </c>
      <c r="J72" s="242">
        <f>153855.5+1268.6</f>
        <v>155124.1</v>
      </c>
      <c r="K72" s="301">
        <f t="shared" ref="K72:L72" si="3">153855.5+1268.6</f>
        <v>155124.1</v>
      </c>
      <c r="L72" s="301">
        <f t="shared" si="3"/>
        <v>155124.1</v>
      </c>
      <c r="M72" s="199" t="s">
        <v>199</v>
      </c>
      <c r="N72" s="189" t="s">
        <v>363</v>
      </c>
      <c r="O72" s="250">
        <v>11</v>
      </c>
      <c r="P72" s="250">
        <v>12</v>
      </c>
      <c r="Q72" s="251">
        <v>13</v>
      </c>
      <c r="R72" s="250">
        <v>14</v>
      </c>
      <c r="S72" s="250">
        <v>15</v>
      </c>
    </row>
    <row r="73" spans="1:19" ht="15.75" customHeight="1" x14ac:dyDescent="0.25">
      <c r="A73" s="385">
        <v>6</v>
      </c>
      <c r="B73" s="354">
        <v>1</v>
      </c>
      <c r="C73" s="354">
        <v>1</v>
      </c>
      <c r="D73" s="380" t="s">
        <v>373</v>
      </c>
      <c r="E73" s="389" t="s">
        <v>198</v>
      </c>
      <c r="F73" s="319" t="s">
        <v>195</v>
      </c>
      <c r="G73" s="321" t="s">
        <v>181</v>
      </c>
      <c r="H73" s="309">
        <v>1800</v>
      </c>
      <c r="I73" s="309">
        <v>1800</v>
      </c>
      <c r="J73" s="309">
        <v>2025</v>
      </c>
      <c r="K73" s="309">
        <v>2026</v>
      </c>
      <c r="L73" s="309">
        <v>2027</v>
      </c>
      <c r="M73" s="380" t="s">
        <v>200</v>
      </c>
      <c r="N73" s="321" t="s">
        <v>8</v>
      </c>
      <c r="O73" s="425" t="s">
        <v>362</v>
      </c>
      <c r="P73" s="425" t="s">
        <v>362</v>
      </c>
      <c r="Q73" s="425" t="s">
        <v>362</v>
      </c>
      <c r="R73" s="425" t="s">
        <v>362</v>
      </c>
      <c r="S73" s="425" t="s">
        <v>362</v>
      </c>
    </row>
    <row r="74" spans="1:19" ht="69.75" customHeight="1" x14ac:dyDescent="0.25">
      <c r="A74" s="386"/>
      <c r="B74" s="355"/>
      <c r="C74" s="355"/>
      <c r="D74" s="381"/>
      <c r="E74" s="390"/>
      <c r="F74" s="320"/>
      <c r="G74" s="323"/>
      <c r="H74" s="310"/>
      <c r="I74" s="310"/>
      <c r="J74" s="310"/>
      <c r="K74" s="310"/>
      <c r="L74" s="310"/>
      <c r="M74" s="417"/>
      <c r="N74" s="424"/>
      <c r="O74" s="426"/>
      <c r="P74" s="426"/>
      <c r="Q74" s="426"/>
      <c r="R74" s="426"/>
      <c r="S74" s="426"/>
    </row>
    <row r="75" spans="1:19" x14ac:dyDescent="0.25">
      <c r="A75" s="74"/>
      <c r="B75" s="75"/>
      <c r="C75" s="75"/>
      <c r="D75" s="78" t="s">
        <v>118</v>
      </c>
      <c r="E75" s="79"/>
      <c r="F75" s="78"/>
      <c r="G75" s="87"/>
      <c r="H75" s="93">
        <f>H72+H73</f>
        <v>155655.5</v>
      </c>
      <c r="I75" s="299">
        <f>I72+I73</f>
        <v>155655.4</v>
      </c>
      <c r="J75" s="93">
        <f>J72+J73</f>
        <v>157149.1</v>
      </c>
      <c r="K75" s="93">
        <f>K72+K73</f>
        <v>157150.1</v>
      </c>
      <c r="L75" s="93">
        <f>L72+L73</f>
        <v>157151.1</v>
      </c>
      <c r="M75" s="94"/>
      <c r="N75" s="95"/>
      <c r="O75" s="96"/>
      <c r="P75" s="96"/>
      <c r="Q75" s="96"/>
      <c r="R75" s="96"/>
      <c r="S75" s="96"/>
    </row>
    <row r="76" spans="1:19" x14ac:dyDescent="0.25">
      <c r="A76" s="74"/>
      <c r="B76" s="75"/>
      <c r="C76" s="75"/>
      <c r="D76" s="97" t="s">
        <v>22</v>
      </c>
      <c r="E76" s="98"/>
      <c r="F76" s="97"/>
      <c r="G76" s="99"/>
      <c r="H76" s="100">
        <f>H16+H41+H54+H61+H70+H75</f>
        <v>27685738.999999993</v>
      </c>
      <c r="I76" s="80">
        <f>I16+I41+I54+I61+I70+I75</f>
        <v>26811984.799999997</v>
      </c>
      <c r="J76" s="100">
        <f>J16+J41+J54+J61+J70+J75</f>
        <v>27171760.299999997</v>
      </c>
      <c r="K76" s="100">
        <f t="shared" ref="K76:L76" si="4">K16+K41+K54+K61+K70+K75</f>
        <v>26523380.5</v>
      </c>
      <c r="L76" s="100">
        <f t="shared" si="4"/>
        <v>26577204</v>
      </c>
      <c r="M76" s="101"/>
      <c r="N76" s="83"/>
      <c r="O76" s="102"/>
      <c r="P76" s="103"/>
      <c r="Q76" s="104"/>
      <c r="R76" s="103"/>
      <c r="S76" s="103"/>
    </row>
    <row r="77" spans="1:19" x14ac:dyDescent="0.25">
      <c r="A77" s="61"/>
      <c r="B77" s="61"/>
      <c r="C77" s="61"/>
      <c r="D77" s="61"/>
      <c r="E77" s="61"/>
      <c r="F77" s="61"/>
      <c r="G77" s="61"/>
    </row>
    <row r="78" spans="1:19" x14ac:dyDescent="0.25">
      <c r="A78" s="61"/>
      <c r="B78" s="61"/>
      <c r="C78" s="61"/>
      <c r="D78" s="61"/>
      <c r="E78" s="61"/>
      <c r="F78" s="61"/>
      <c r="G78" s="61"/>
    </row>
    <row r="79" spans="1:19" x14ac:dyDescent="0.25">
      <c r="D79" s="302" t="s">
        <v>66</v>
      </c>
      <c r="E79" s="302"/>
      <c r="F79" s="302"/>
      <c r="G79" s="302"/>
    </row>
    <row r="80" spans="1:19" x14ac:dyDescent="0.25">
      <c r="D80" s="302" t="s">
        <v>67</v>
      </c>
      <c r="E80" s="302"/>
      <c r="F80" s="302"/>
      <c r="G80" s="302"/>
    </row>
    <row r="81" spans="4:7" x14ac:dyDescent="0.25">
      <c r="D81" s="302" t="s">
        <v>68</v>
      </c>
      <c r="E81" s="302"/>
      <c r="F81" s="302"/>
      <c r="G81" s="302"/>
    </row>
    <row r="82" spans="4:7" x14ac:dyDescent="0.25">
      <c r="D82" s="302" t="s">
        <v>69</v>
      </c>
      <c r="E82" s="302"/>
      <c r="F82" s="302"/>
      <c r="G82" s="302"/>
    </row>
  </sheetData>
  <mergeCells count="265">
    <mergeCell ref="R62:R63"/>
    <mergeCell ref="S62:S63"/>
    <mergeCell ref="M73:M74"/>
    <mergeCell ref="N73:N74"/>
    <mergeCell ref="O73:O74"/>
    <mergeCell ref="P73:P74"/>
    <mergeCell ref="Q73:Q74"/>
    <mergeCell ref="R73:R74"/>
    <mergeCell ref="S73:S74"/>
    <mergeCell ref="M62:M63"/>
    <mergeCell ref="N62:N63"/>
    <mergeCell ref="O62:O63"/>
    <mergeCell ref="P62:P63"/>
    <mergeCell ref="Q62:Q63"/>
    <mergeCell ref="M59:M60"/>
    <mergeCell ref="N59:N60"/>
    <mergeCell ref="O59:O60"/>
    <mergeCell ref="P59:P60"/>
    <mergeCell ref="Q59:Q60"/>
    <mergeCell ref="S52:S53"/>
    <mergeCell ref="R52:R53"/>
    <mergeCell ref="M34:M37"/>
    <mergeCell ref="N34:N37"/>
    <mergeCell ref="O34:O37"/>
    <mergeCell ref="P34:P37"/>
    <mergeCell ref="Q34:Q37"/>
    <mergeCell ref="R34:R37"/>
    <mergeCell ref="S34:S37"/>
    <mergeCell ref="M38:M39"/>
    <mergeCell ref="N38:N39"/>
    <mergeCell ref="O38:O39"/>
    <mergeCell ref="P38:P39"/>
    <mergeCell ref="Q38:Q39"/>
    <mergeCell ref="R59:R60"/>
    <mergeCell ref="S59:S60"/>
    <mergeCell ref="R38:R39"/>
    <mergeCell ref="S38:S39"/>
    <mergeCell ref="P31:P32"/>
    <mergeCell ref="Q31:Q32"/>
    <mergeCell ref="L44:L45"/>
    <mergeCell ref="J49:J53"/>
    <mergeCell ref="K49:K53"/>
    <mergeCell ref="L49:L53"/>
    <mergeCell ref="Q52:Q53"/>
    <mergeCell ref="P52:P53"/>
    <mergeCell ref="O52:O53"/>
    <mergeCell ref="N52:N53"/>
    <mergeCell ref="M52:M53"/>
    <mergeCell ref="K31:K32"/>
    <mergeCell ref="K44:K45"/>
    <mergeCell ref="P26:P28"/>
    <mergeCell ref="Q26:Q28"/>
    <mergeCell ref="R26:R28"/>
    <mergeCell ref="S26:S28"/>
    <mergeCell ref="R18:R19"/>
    <mergeCell ref="S18:S19"/>
    <mergeCell ref="M24:M25"/>
    <mergeCell ref="N24:N25"/>
    <mergeCell ref="O24:O25"/>
    <mergeCell ref="P24:P25"/>
    <mergeCell ref="Q24:Q25"/>
    <mergeCell ref="R24:R25"/>
    <mergeCell ref="S24:S25"/>
    <mergeCell ref="M18:M19"/>
    <mergeCell ref="N18:N19"/>
    <mergeCell ref="O18:O19"/>
    <mergeCell ref="P18:P19"/>
    <mergeCell ref="Q18:Q19"/>
    <mergeCell ref="R31:R32"/>
    <mergeCell ref="S31:S32"/>
    <mergeCell ref="L31:L32"/>
    <mergeCell ref="J34:J37"/>
    <mergeCell ref="J68:J69"/>
    <mergeCell ref="K68:K69"/>
    <mergeCell ref="L68:L69"/>
    <mergeCell ref="J55:J56"/>
    <mergeCell ref="K55:K56"/>
    <mergeCell ref="L55:L56"/>
    <mergeCell ref="J57:J58"/>
    <mergeCell ref="K57:K58"/>
    <mergeCell ref="L57:L58"/>
    <mergeCell ref="J59:J60"/>
    <mergeCell ref="K59:K60"/>
    <mergeCell ref="L59:L60"/>
    <mergeCell ref="K34:K37"/>
    <mergeCell ref="L34:L37"/>
    <mergeCell ref="J38:L39"/>
    <mergeCell ref="J62:J63"/>
    <mergeCell ref="K62:K63"/>
    <mergeCell ref="L62:L63"/>
    <mergeCell ref="J64:J67"/>
    <mergeCell ref="K64:K67"/>
    <mergeCell ref="G49:G53"/>
    <mergeCell ref="F40:F41"/>
    <mergeCell ref="D42:D43"/>
    <mergeCell ref="D44:D45"/>
    <mergeCell ref="D49:D53"/>
    <mergeCell ref="D31:D32"/>
    <mergeCell ref="D34:D37"/>
    <mergeCell ref="G59:G60"/>
    <mergeCell ref="J31:J32"/>
    <mergeCell ref="G55:G56"/>
    <mergeCell ref="G57:G58"/>
    <mergeCell ref="I44:I45"/>
    <mergeCell ref="I49:I53"/>
    <mergeCell ref="I55:I56"/>
    <mergeCell ref="I57:I58"/>
    <mergeCell ref="I59:I60"/>
    <mergeCell ref="H44:H45"/>
    <mergeCell ref="H49:H53"/>
    <mergeCell ref="H57:H58"/>
    <mergeCell ref="H55:H56"/>
    <mergeCell ref="H59:H60"/>
    <mergeCell ref="H38:H39"/>
    <mergeCell ref="A55:A56"/>
    <mergeCell ref="B55:B56"/>
    <mergeCell ref="C55:C56"/>
    <mergeCell ref="D55:D56"/>
    <mergeCell ref="E55:E56"/>
    <mergeCell ref="A57:A58"/>
    <mergeCell ref="C59:C60"/>
    <mergeCell ref="F49:F53"/>
    <mergeCell ref="F55:F56"/>
    <mergeCell ref="F57:F58"/>
    <mergeCell ref="F59:F60"/>
    <mergeCell ref="C57:C58"/>
    <mergeCell ref="D57:D58"/>
    <mergeCell ref="B57:B58"/>
    <mergeCell ref="A49:A53"/>
    <mergeCell ref="B49:B53"/>
    <mergeCell ref="C49:C53"/>
    <mergeCell ref="E49:E53"/>
    <mergeCell ref="D59:D60"/>
    <mergeCell ref="E59:E60"/>
    <mergeCell ref="E57:E58"/>
    <mergeCell ref="N1:S1"/>
    <mergeCell ref="D5:D7"/>
    <mergeCell ref="E5:E7"/>
    <mergeCell ref="F5:F7"/>
    <mergeCell ref="C9:C14"/>
    <mergeCell ref="F9:F14"/>
    <mergeCell ref="C18:C25"/>
    <mergeCell ref="D18:D25"/>
    <mergeCell ref="E18:E25"/>
    <mergeCell ref="F18:F25"/>
    <mergeCell ref="G5:G7"/>
    <mergeCell ref="D9:D14"/>
    <mergeCell ref="G9:G14"/>
    <mergeCell ref="J9:J14"/>
    <mergeCell ref="K9:K14"/>
    <mergeCell ref="L9:L14"/>
    <mergeCell ref="I9:I14"/>
    <mergeCell ref="G18:G25"/>
    <mergeCell ref="J18:J25"/>
    <mergeCell ref="K18:K25"/>
    <mergeCell ref="L18:L25"/>
    <mergeCell ref="H18:H25"/>
    <mergeCell ref="I18:I25"/>
    <mergeCell ref="M5:M7"/>
    <mergeCell ref="J73:J74"/>
    <mergeCell ref="D79:G79"/>
    <mergeCell ref="D80:G80"/>
    <mergeCell ref="D81:G81"/>
    <mergeCell ref="A68:A69"/>
    <mergeCell ref="B68:B69"/>
    <mergeCell ref="C68:C69"/>
    <mergeCell ref="D68:D69"/>
    <mergeCell ref="E68:E69"/>
    <mergeCell ref="B73:B74"/>
    <mergeCell ref="C73:C74"/>
    <mergeCell ref="D73:D74"/>
    <mergeCell ref="E73:E74"/>
    <mergeCell ref="F73:F74"/>
    <mergeCell ref="G62:G63"/>
    <mergeCell ref="G64:G67"/>
    <mergeCell ref="G68:G69"/>
    <mergeCell ref="G73:G74"/>
    <mergeCell ref="H64:H67"/>
    <mergeCell ref="A73:A74"/>
    <mergeCell ref="A42:A43"/>
    <mergeCell ref="B42:B43"/>
    <mergeCell ref="C42:C43"/>
    <mergeCell ref="F62:F63"/>
    <mergeCell ref="A64:A67"/>
    <mergeCell ref="B64:B67"/>
    <mergeCell ref="C64:C67"/>
    <mergeCell ref="D64:D67"/>
    <mergeCell ref="E64:E67"/>
    <mergeCell ref="A62:A63"/>
    <mergeCell ref="B62:B63"/>
    <mergeCell ref="C62:C63"/>
    <mergeCell ref="D62:D63"/>
    <mergeCell ref="E62:E63"/>
    <mergeCell ref="F64:F67"/>
    <mergeCell ref="A59:A60"/>
    <mergeCell ref="B59:B60"/>
    <mergeCell ref="B44:B45"/>
    <mergeCell ref="A38:A39"/>
    <mergeCell ref="B38:B39"/>
    <mergeCell ref="C38:C39"/>
    <mergeCell ref="D38:D39"/>
    <mergeCell ref="E38:E39"/>
    <mergeCell ref="A44:A45"/>
    <mergeCell ref="A9:A14"/>
    <mergeCell ref="B9:B14"/>
    <mergeCell ref="H9:H14"/>
    <mergeCell ref="F44:F45"/>
    <mergeCell ref="H26:H29"/>
    <mergeCell ref="E44:E45"/>
    <mergeCell ref="E31:E32"/>
    <mergeCell ref="G31:G32"/>
    <mergeCell ref="E34:E37"/>
    <mergeCell ref="G34:G37"/>
    <mergeCell ref="C34:C37"/>
    <mergeCell ref="C44:C45"/>
    <mergeCell ref="F38:F39"/>
    <mergeCell ref="G44:G45"/>
    <mergeCell ref="N5:N7"/>
    <mergeCell ref="O5:O6"/>
    <mergeCell ref="H5:L6"/>
    <mergeCell ref="F31:F32"/>
    <mergeCell ref="F34:F37"/>
    <mergeCell ref="A34:A37"/>
    <mergeCell ref="B34:B37"/>
    <mergeCell ref="A31:A32"/>
    <mergeCell ref="B31:B32"/>
    <mergeCell ref="C31:C32"/>
    <mergeCell ref="C26:C29"/>
    <mergeCell ref="D26:D29"/>
    <mergeCell ref="M26:M28"/>
    <mergeCell ref="N26:N28"/>
    <mergeCell ref="O26:O28"/>
    <mergeCell ref="F26:F29"/>
    <mergeCell ref="A18:A25"/>
    <mergeCell ref="B18:B25"/>
    <mergeCell ref="A26:A29"/>
    <mergeCell ref="B26:B29"/>
    <mergeCell ref="M31:M32"/>
    <mergeCell ref="N31:N32"/>
    <mergeCell ref="O31:O32"/>
    <mergeCell ref="I31:I32"/>
    <mergeCell ref="D82:G82"/>
    <mergeCell ref="P5:S6"/>
    <mergeCell ref="K73:K74"/>
    <mergeCell ref="L73:L74"/>
    <mergeCell ref="H68:H69"/>
    <mergeCell ref="H73:H74"/>
    <mergeCell ref="I62:I63"/>
    <mergeCell ref="I64:I67"/>
    <mergeCell ref="I68:I69"/>
    <mergeCell ref="I73:I74"/>
    <mergeCell ref="H62:H63"/>
    <mergeCell ref="G38:G39"/>
    <mergeCell ref="F68:F69"/>
    <mergeCell ref="G26:G29"/>
    <mergeCell ref="J26:J29"/>
    <mergeCell ref="K26:K29"/>
    <mergeCell ref="L26:L29"/>
    <mergeCell ref="I26:I29"/>
    <mergeCell ref="E26:E29"/>
    <mergeCell ref="I34:I37"/>
    <mergeCell ref="H31:H32"/>
    <mergeCell ref="H34:H37"/>
    <mergeCell ref="L64:L67"/>
    <mergeCell ref="J44:J45"/>
  </mergeCells>
  <pageMargins left="1.1811023622047245" right="0.78740157480314965" top="0.78740157480314965" bottom="0.78740157480314965" header="0.31496062992125984" footer="0.31496062992125984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view="pageBreakPreview" topLeftCell="A28" zoomScale="80" zoomScaleNormal="100" zoomScaleSheetLayoutView="80" workbookViewId="0">
      <selection activeCell="F20" sqref="F20"/>
    </sheetView>
  </sheetViews>
  <sheetFormatPr defaultColWidth="9.140625" defaultRowHeight="12.75" x14ac:dyDescent="0.2"/>
  <cols>
    <col min="1" max="1" width="9.85546875" style="1" customWidth="1"/>
    <col min="2" max="2" width="44.28515625" style="1" customWidth="1"/>
    <col min="3" max="3" width="13.5703125" style="1" customWidth="1"/>
    <col min="4" max="4" width="13.85546875" style="1" customWidth="1"/>
    <col min="5" max="5" width="13.5703125" style="1" customWidth="1"/>
    <col min="6" max="7" width="11.28515625" style="1" customWidth="1"/>
    <col min="8" max="8" width="14.5703125" style="1" customWidth="1"/>
    <col min="9" max="9" width="14.28515625" style="1" customWidth="1"/>
    <col min="10" max="10" width="15" style="1" customWidth="1"/>
    <col min="11" max="11" width="17.140625" style="1" customWidth="1"/>
    <col min="12" max="12" width="11.85546875" style="1" customWidth="1"/>
    <col min="13" max="13" width="12.28515625" style="1" customWidth="1"/>
    <col min="14" max="14" width="13.5703125" style="1" customWidth="1"/>
    <col min="15" max="16384" width="9.140625" style="1"/>
  </cols>
  <sheetData>
    <row r="1" spans="1:16" ht="50.2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28" t="s">
        <v>71</v>
      </c>
      <c r="K1" s="428"/>
      <c r="L1" s="428"/>
      <c r="M1" s="428"/>
      <c r="N1" s="428"/>
      <c r="O1" s="2"/>
      <c r="P1" s="2"/>
    </row>
    <row r="2" spans="1:16" ht="18" customHeight="1" x14ac:dyDescent="0.25">
      <c r="A2" s="5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20.25" customHeight="1" x14ac:dyDescent="0.25">
      <c r="A3" s="4" t="s">
        <v>93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15" x14ac:dyDescent="0.25">
      <c r="A4" s="6" t="s">
        <v>208</v>
      </c>
      <c r="B4" s="430"/>
      <c r="C4" s="430"/>
      <c r="D4" s="430"/>
      <c r="E4" s="430"/>
      <c r="F4" s="430"/>
      <c r="G4" s="430"/>
      <c r="H4" s="430"/>
      <c r="I4" s="4"/>
      <c r="J4" s="4"/>
      <c r="K4" s="4"/>
      <c r="L4" s="4"/>
      <c r="M4" s="4"/>
      <c r="N4" s="7" t="s">
        <v>0</v>
      </c>
    </row>
    <row r="5" spans="1:16" ht="44.25" customHeight="1" x14ac:dyDescent="0.2">
      <c r="A5" s="432" t="s">
        <v>2</v>
      </c>
      <c r="B5" s="429" t="s">
        <v>24</v>
      </c>
      <c r="C5" s="429" t="s">
        <v>49</v>
      </c>
      <c r="D5" s="429"/>
      <c r="E5" s="429"/>
      <c r="F5" s="64"/>
      <c r="G5" s="429" t="s">
        <v>50</v>
      </c>
      <c r="H5" s="429"/>
      <c r="I5" s="429"/>
      <c r="J5" s="429" t="s">
        <v>48</v>
      </c>
      <c r="K5" s="429"/>
      <c r="L5" s="429"/>
      <c r="M5" s="429"/>
      <c r="N5" s="58" t="s">
        <v>1</v>
      </c>
    </row>
    <row r="6" spans="1:16" ht="12.75" customHeight="1" x14ac:dyDescent="0.2">
      <c r="A6" s="432"/>
      <c r="B6" s="429"/>
      <c r="C6" s="429" t="s">
        <v>75</v>
      </c>
      <c r="D6" s="429" t="s">
        <v>47</v>
      </c>
      <c r="E6" s="429"/>
      <c r="F6" s="429"/>
      <c r="G6" s="429" t="s">
        <v>76</v>
      </c>
      <c r="H6" s="429" t="s">
        <v>47</v>
      </c>
      <c r="I6" s="434"/>
      <c r="J6" s="429" t="s">
        <v>76</v>
      </c>
      <c r="K6" s="429" t="s">
        <v>47</v>
      </c>
      <c r="L6" s="429"/>
      <c r="M6" s="429"/>
      <c r="N6" s="58"/>
    </row>
    <row r="7" spans="1:16" ht="85.5" customHeight="1" x14ac:dyDescent="0.25">
      <c r="A7" s="432"/>
      <c r="B7" s="429"/>
      <c r="C7" s="433"/>
      <c r="D7" s="64" t="s">
        <v>77</v>
      </c>
      <c r="E7" s="64" t="s">
        <v>87</v>
      </c>
      <c r="F7" s="64" t="s">
        <v>88</v>
      </c>
      <c r="G7" s="429"/>
      <c r="H7" s="64" t="s">
        <v>80</v>
      </c>
      <c r="I7" s="64" t="s">
        <v>81</v>
      </c>
      <c r="J7" s="429"/>
      <c r="K7" s="64" t="s">
        <v>77</v>
      </c>
      <c r="L7" s="64" t="s">
        <v>87</v>
      </c>
      <c r="M7" s="64" t="s">
        <v>82</v>
      </c>
      <c r="N7" s="59"/>
    </row>
    <row r="8" spans="1:16" ht="30" customHeight="1" x14ac:dyDescent="0.2">
      <c r="A8" s="153"/>
      <c r="B8" s="154" t="s">
        <v>203</v>
      </c>
      <c r="C8" s="155">
        <f>D8+E8+F8</f>
        <v>479318.7</v>
      </c>
      <c r="D8" s="155">
        <f>230689+114.4</f>
        <v>230803.4</v>
      </c>
      <c r="E8" s="155">
        <v>128015.3</v>
      </c>
      <c r="F8" s="155">
        <v>120500</v>
      </c>
      <c r="G8" s="155">
        <f>H8+I8</f>
        <v>0</v>
      </c>
      <c r="H8" s="155"/>
      <c r="I8" s="155"/>
      <c r="J8" s="171">
        <f t="shared" ref="J8:J13" si="0">K8+L8+M8</f>
        <v>2709.4</v>
      </c>
      <c r="K8" s="171">
        <v>1172.5</v>
      </c>
      <c r="L8" s="171">
        <f>786.9+450</f>
        <v>1236.9000000000001</v>
      </c>
      <c r="M8" s="171">
        <v>300</v>
      </c>
      <c r="N8" s="172">
        <f>C8+G8+J8</f>
        <v>482028.10000000003</v>
      </c>
    </row>
    <row r="9" spans="1:16" ht="27" customHeight="1" x14ac:dyDescent="0.25">
      <c r="A9" s="157"/>
      <c r="B9" s="154" t="s">
        <v>204</v>
      </c>
      <c r="C9" s="155">
        <f>D9+E9+F9</f>
        <v>19471389.400000002</v>
      </c>
      <c r="D9" s="155">
        <v>18465031.100000001</v>
      </c>
      <c r="E9" s="155">
        <v>1006358.3</v>
      </c>
      <c r="F9" s="155"/>
      <c r="G9" s="155">
        <f t="shared" ref="G9:G14" si="1">H9+I9</f>
        <v>520059.9</v>
      </c>
      <c r="H9" s="253">
        <v>467820</v>
      </c>
      <c r="I9" s="253">
        <v>52239.9</v>
      </c>
      <c r="J9" s="171">
        <f t="shared" si="0"/>
        <v>140929.29999999999</v>
      </c>
      <c r="K9" s="171">
        <v>66524.5</v>
      </c>
      <c r="L9" s="171">
        <v>62911.9</v>
      </c>
      <c r="M9" s="171">
        <v>11492.9</v>
      </c>
      <c r="N9" s="172">
        <f t="shared" ref="N9:N14" si="2">C9+G9+J9</f>
        <v>20132378.600000001</v>
      </c>
    </row>
    <row r="10" spans="1:16" ht="25.5" x14ac:dyDescent="0.2">
      <c r="A10" s="158"/>
      <c r="B10" s="159" t="s">
        <v>202</v>
      </c>
      <c r="C10" s="155">
        <f t="shared" ref="C10:C14" si="3">D10+E10+F10</f>
        <v>1314560.5</v>
      </c>
      <c r="D10" s="160">
        <f>993937.8-3200</f>
        <v>990737.8</v>
      </c>
      <c r="E10" s="160">
        <v>299237.2</v>
      </c>
      <c r="F10" s="160">
        <v>24585.5</v>
      </c>
      <c r="G10" s="155">
        <f t="shared" si="1"/>
        <v>194925</v>
      </c>
      <c r="H10" s="160">
        <v>155940</v>
      </c>
      <c r="I10" s="160">
        <v>38985</v>
      </c>
      <c r="J10" s="173">
        <f t="shared" si="0"/>
        <v>391344</v>
      </c>
      <c r="K10" s="173">
        <v>266374.3</v>
      </c>
      <c r="L10" s="174">
        <v>97934.7</v>
      </c>
      <c r="M10" s="173">
        <v>27035</v>
      </c>
      <c r="N10" s="172">
        <f t="shared" si="2"/>
        <v>1900829.5</v>
      </c>
    </row>
    <row r="11" spans="1:16" ht="25.5" x14ac:dyDescent="0.25">
      <c r="A11" s="157"/>
      <c r="B11" s="154" t="s">
        <v>205</v>
      </c>
      <c r="C11" s="155">
        <f t="shared" si="3"/>
        <v>583072.1</v>
      </c>
      <c r="D11" s="155"/>
      <c r="E11" s="155">
        <f>568371.1+14701</f>
        <v>583072.1</v>
      </c>
      <c r="F11" s="155"/>
      <c r="G11" s="155">
        <f t="shared" si="1"/>
        <v>0</v>
      </c>
      <c r="H11" s="155"/>
      <c r="I11" s="155"/>
      <c r="J11" s="155">
        <f t="shared" si="0"/>
        <v>3859100</v>
      </c>
      <c r="K11" s="155"/>
      <c r="L11" s="155">
        <v>3859100</v>
      </c>
      <c r="M11" s="155"/>
      <c r="N11" s="156">
        <f t="shared" si="2"/>
        <v>4442172.0999999996</v>
      </c>
    </row>
    <row r="12" spans="1:16" ht="15.75" x14ac:dyDescent="0.25">
      <c r="A12" s="161"/>
      <c r="B12" s="154" t="s">
        <v>206</v>
      </c>
      <c r="C12" s="155">
        <f t="shared" si="3"/>
        <v>48234.8</v>
      </c>
      <c r="D12" s="155">
        <v>42803.9</v>
      </c>
      <c r="E12" s="155">
        <v>5430.9</v>
      </c>
      <c r="F12" s="155"/>
      <c r="G12" s="155">
        <f t="shared" si="1"/>
        <v>0</v>
      </c>
      <c r="H12" s="155"/>
      <c r="I12" s="155"/>
      <c r="J12" s="155">
        <f t="shared" si="0"/>
        <v>8968.1</v>
      </c>
      <c r="K12" s="155">
        <v>3924.6</v>
      </c>
      <c r="L12" s="155">
        <v>4021.8</v>
      </c>
      <c r="M12" s="155">
        <v>1021.7</v>
      </c>
      <c r="N12" s="156">
        <f t="shared" si="2"/>
        <v>57202.9</v>
      </c>
    </row>
    <row r="13" spans="1:16" ht="41.25" customHeight="1" x14ac:dyDescent="0.2">
      <c r="A13" s="431"/>
      <c r="B13" s="154" t="s">
        <v>207</v>
      </c>
      <c r="C13" s="155">
        <f t="shared" si="3"/>
        <v>155124.1</v>
      </c>
      <c r="D13" s="155">
        <f>146055.7+1268.6</f>
        <v>147324.30000000002</v>
      </c>
      <c r="E13" s="155">
        <v>7799.8</v>
      </c>
      <c r="F13" s="155"/>
      <c r="G13" s="155">
        <f t="shared" si="1"/>
        <v>0</v>
      </c>
      <c r="H13" s="155"/>
      <c r="I13" s="155"/>
      <c r="J13" s="155">
        <f t="shared" si="0"/>
        <v>2025</v>
      </c>
      <c r="K13" s="155">
        <f>523.6+225</f>
        <v>748.6</v>
      </c>
      <c r="L13" s="155">
        <v>1186.4000000000001</v>
      </c>
      <c r="M13" s="155">
        <v>90</v>
      </c>
      <c r="N13" s="156">
        <f t="shared" si="2"/>
        <v>157149.1</v>
      </c>
    </row>
    <row r="14" spans="1:16" ht="29.25" customHeight="1" x14ac:dyDescent="0.2">
      <c r="A14" s="431"/>
      <c r="B14" s="154"/>
      <c r="C14" s="155">
        <f t="shared" si="3"/>
        <v>0</v>
      </c>
      <c r="D14" s="155"/>
      <c r="E14" s="155"/>
      <c r="F14" s="155"/>
      <c r="G14" s="155">
        <f t="shared" si="1"/>
        <v>0</v>
      </c>
      <c r="H14" s="155"/>
      <c r="I14" s="155"/>
      <c r="J14" s="155"/>
      <c r="K14" s="155"/>
      <c r="L14" s="155"/>
      <c r="M14" s="155"/>
      <c r="N14" s="156">
        <f t="shared" si="2"/>
        <v>0</v>
      </c>
    </row>
    <row r="15" spans="1:16" x14ac:dyDescent="0.2">
      <c r="A15" s="431"/>
      <c r="B15" s="162" t="s">
        <v>25</v>
      </c>
      <c r="C15" s="155">
        <f>C8+C9+C10+C11+C12+C13</f>
        <v>22051699.600000005</v>
      </c>
      <c r="D15" s="155">
        <f t="shared" ref="D15:M15" si="4">D8+D9+D10+D11+D12+D13</f>
        <v>19876700.5</v>
      </c>
      <c r="E15" s="155">
        <f t="shared" si="4"/>
        <v>2029913.5999999999</v>
      </c>
      <c r="F15" s="155">
        <f>F8+F9+F10+F11+F12+F13</f>
        <v>145085.5</v>
      </c>
      <c r="G15" s="155">
        <f t="shared" si="4"/>
        <v>714984.9</v>
      </c>
      <c r="H15" s="155">
        <f t="shared" si="4"/>
        <v>623760</v>
      </c>
      <c r="I15" s="155">
        <f t="shared" si="4"/>
        <v>91224.9</v>
      </c>
      <c r="J15" s="155">
        <f t="shared" si="4"/>
        <v>4405075.8</v>
      </c>
      <c r="K15" s="155">
        <f t="shared" si="4"/>
        <v>338744.49999999994</v>
      </c>
      <c r="L15" s="155">
        <f t="shared" si="4"/>
        <v>4026391.6999999997</v>
      </c>
      <c r="M15" s="155">
        <f t="shared" si="4"/>
        <v>39939.599999999999</v>
      </c>
      <c r="N15" s="156">
        <f>C15+G15+J15</f>
        <v>27171760.300000004</v>
      </c>
    </row>
    <row r="16" spans="1:16" ht="15" x14ac:dyDescent="0.25">
      <c r="A16" s="163" t="s">
        <v>209</v>
      </c>
      <c r="B16" s="435">
        <v>22038815.5</v>
      </c>
      <c r="C16" s="435"/>
      <c r="D16" s="435"/>
      <c r="E16" s="435"/>
      <c r="F16" s="435"/>
      <c r="G16" s="435"/>
      <c r="H16" s="435"/>
      <c r="I16" s="164"/>
      <c r="J16" s="168">
        <f>C15+J15</f>
        <v>26456775.400000006</v>
      </c>
      <c r="K16" s="164"/>
      <c r="L16" s="164"/>
      <c r="M16" s="164"/>
      <c r="N16" s="165" t="s">
        <v>0</v>
      </c>
    </row>
    <row r="17" spans="1:14" ht="13.5" customHeight="1" x14ac:dyDescent="0.2">
      <c r="A17" s="431" t="s">
        <v>2</v>
      </c>
      <c r="B17" s="431" t="s">
        <v>24</v>
      </c>
      <c r="C17" s="431" t="s">
        <v>49</v>
      </c>
      <c r="D17" s="431"/>
      <c r="E17" s="431"/>
      <c r="F17" s="166"/>
      <c r="G17" s="431" t="s">
        <v>50</v>
      </c>
      <c r="H17" s="431"/>
      <c r="I17" s="431"/>
      <c r="J17" s="431" t="s">
        <v>48</v>
      </c>
      <c r="K17" s="431"/>
      <c r="L17" s="431"/>
      <c r="M17" s="431"/>
      <c r="N17" s="167" t="s">
        <v>1</v>
      </c>
    </row>
    <row r="18" spans="1:14" ht="15.75" customHeight="1" x14ac:dyDescent="0.2">
      <c r="A18" s="431"/>
      <c r="B18" s="431"/>
      <c r="C18" s="431" t="s">
        <v>75</v>
      </c>
      <c r="D18" s="431" t="s">
        <v>47</v>
      </c>
      <c r="E18" s="431"/>
      <c r="F18" s="431"/>
      <c r="G18" s="431" t="s">
        <v>76</v>
      </c>
      <c r="H18" s="431" t="s">
        <v>47</v>
      </c>
      <c r="I18" s="437"/>
      <c r="J18" s="431" t="s">
        <v>76</v>
      </c>
      <c r="K18" s="431" t="s">
        <v>47</v>
      </c>
      <c r="L18" s="431"/>
      <c r="M18" s="431"/>
      <c r="N18" s="167"/>
    </row>
    <row r="19" spans="1:14" ht="84.75" customHeight="1" x14ac:dyDescent="0.25">
      <c r="A19" s="431"/>
      <c r="B19" s="431"/>
      <c r="C19" s="436"/>
      <c r="D19" s="166" t="s">
        <v>77</v>
      </c>
      <c r="E19" s="166" t="s">
        <v>87</v>
      </c>
      <c r="F19" s="166" t="s">
        <v>88</v>
      </c>
      <c r="G19" s="431"/>
      <c r="H19" s="166" t="s">
        <v>80</v>
      </c>
      <c r="I19" s="166" t="s">
        <v>81</v>
      </c>
      <c r="J19" s="431"/>
      <c r="K19" s="166" t="s">
        <v>77</v>
      </c>
      <c r="L19" s="166" t="s">
        <v>87</v>
      </c>
      <c r="M19" s="166" t="s">
        <v>82</v>
      </c>
      <c r="N19" s="157"/>
    </row>
    <row r="20" spans="1:14" ht="45" customHeight="1" x14ac:dyDescent="0.2">
      <c r="A20" s="153"/>
      <c r="B20" s="154" t="s">
        <v>203</v>
      </c>
      <c r="C20" s="155">
        <f>D20+E20+F20</f>
        <v>498550.1</v>
      </c>
      <c r="D20" s="155">
        <f>230689+114.4</f>
        <v>230803.4</v>
      </c>
      <c r="E20" s="155">
        <v>128015.3</v>
      </c>
      <c r="F20" s="155">
        <f>120500+19231.4</f>
        <v>139731.4</v>
      </c>
      <c r="G20" s="155">
        <f>H20+I20</f>
        <v>0</v>
      </c>
      <c r="H20" s="155"/>
      <c r="I20" s="155"/>
      <c r="J20" s="171">
        <f t="shared" ref="J20:J25" si="5">K20+L20+M20</f>
        <v>2709.4</v>
      </c>
      <c r="K20" s="171">
        <v>1172.5</v>
      </c>
      <c r="L20" s="171">
        <f>786.9+450</f>
        <v>1236.9000000000001</v>
      </c>
      <c r="M20" s="171">
        <v>300</v>
      </c>
      <c r="N20" s="172">
        <f>C20+G20+J20</f>
        <v>501259.5</v>
      </c>
    </row>
    <row r="21" spans="1:14" ht="30" customHeight="1" x14ac:dyDescent="0.25">
      <c r="A21" s="157"/>
      <c r="B21" s="154" t="s">
        <v>204</v>
      </c>
      <c r="C21" s="155">
        <f>D21+E21+F21</f>
        <v>19471389.400000002</v>
      </c>
      <c r="D21" s="155">
        <v>18465031.100000001</v>
      </c>
      <c r="E21" s="155">
        <v>1006358.3</v>
      </c>
      <c r="F21" s="155"/>
      <c r="G21" s="155">
        <f t="shared" ref="G21:G26" si="6">H21+I21</f>
        <v>0</v>
      </c>
      <c r="H21" s="253"/>
      <c r="I21" s="253"/>
      <c r="J21" s="171">
        <f t="shared" si="5"/>
        <v>140929.29999999999</v>
      </c>
      <c r="K21" s="171">
        <v>66524.5</v>
      </c>
      <c r="L21" s="171">
        <v>62911.9</v>
      </c>
      <c r="M21" s="171">
        <v>11492.9</v>
      </c>
      <c r="N21" s="172">
        <f t="shared" ref="N21:N26" si="7">C21+G21+J21</f>
        <v>19612318.700000003</v>
      </c>
    </row>
    <row r="22" spans="1:14" ht="15.75" customHeight="1" x14ac:dyDescent="0.2">
      <c r="A22" s="158"/>
      <c r="B22" s="159" t="s">
        <v>202</v>
      </c>
      <c r="C22" s="155">
        <f t="shared" ref="C22:C26" si="8">D22+E22+F22</f>
        <v>1314560.5</v>
      </c>
      <c r="D22" s="160">
        <f>993937.8-3200</f>
        <v>990737.8</v>
      </c>
      <c r="E22" s="160">
        <v>299237.2</v>
      </c>
      <c r="F22" s="160">
        <v>24585.5</v>
      </c>
      <c r="G22" s="155">
        <f t="shared" si="6"/>
        <v>0</v>
      </c>
      <c r="H22" s="160"/>
      <c r="I22" s="160"/>
      <c r="J22" s="173">
        <f t="shared" si="5"/>
        <v>391344</v>
      </c>
      <c r="K22" s="173">
        <v>266374.3</v>
      </c>
      <c r="L22" s="174">
        <v>97934.7</v>
      </c>
      <c r="M22" s="173">
        <v>27035</v>
      </c>
      <c r="N22" s="172">
        <f t="shared" si="7"/>
        <v>1705904.5</v>
      </c>
    </row>
    <row r="23" spans="1:14" ht="25.5" x14ac:dyDescent="0.25">
      <c r="A23" s="157"/>
      <c r="B23" s="154" t="s">
        <v>205</v>
      </c>
      <c r="C23" s="155">
        <f t="shared" si="8"/>
        <v>583072.1</v>
      </c>
      <c r="D23" s="155"/>
      <c r="E23" s="155">
        <f>568371.1+14701</f>
        <v>583072.1</v>
      </c>
      <c r="F23" s="155"/>
      <c r="G23" s="155">
        <f t="shared" si="6"/>
        <v>0</v>
      </c>
      <c r="H23" s="155"/>
      <c r="I23" s="155"/>
      <c r="J23" s="155">
        <f t="shared" si="5"/>
        <v>3859100</v>
      </c>
      <c r="K23" s="155"/>
      <c r="L23" s="155">
        <v>3859100</v>
      </c>
      <c r="M23" s="155"/>
      <c r="N23" s="156">
        <f t="shared" si="7"/>
        <v>4442172.0999999996</v>
      </c>
    </row>
    <row r="24" spans="1:14" ht="17.25" customHeight="1" x14ac:dyDescent="0.25">
      <c r="A24" s="161"/>
      <c r="B24" s="154" t="s">
        <v>206</v>
      </c>
      <c r="C24" s="155">
        <f t="shared" si="8"/>
        <v>48234.8</v>
      </c>
      <c r="D24" s="155">
        <v>42803.9</v>
      </c>
      <c r="E24" s="155">
        <v>5430.9</v>
      </c>
      <c r="F24" s="155"/>
      <c r="G24" s="155">
        <f t="shared" si="6"/>
        <v>0</v>
      </c>
      <c r="H24" s="155"/>
      <c r="I24" s="155"/>
      <c r="J24" s="155">
        <f t="shared" si="5"/>
        <v>8968.1</v>
      </c>
      <c r="K24" s="155">
        <v>3924.6</v>
      </c>
      <c r="L24" s="155">
        <v>4021.8</v>
      </c>
      <c r="M24" s="155">
        <v>1021.7</v>
      </c>
      <c r="N24" s="156">
        <f t="shared" si="7"/>
        <v>57202.9</v>
      </c>
    </row>
    <row r="25" spans="1:14" x14ac:dyDescent="0.2">
      <c r="A25" s="431"/>
      <c r="B25" s="154" t="s">
        <v>207</v>
      </c>
      <c r="C25" s="155">
        <f t="shared" si="8"/>
        <v>155124.1</v>
      </c>
      <c r="D25" s="155">
        <f>146055.7+1268.6</f>
        <v>147324.30000000002</v>
      </c>
      <c r="E25" s="155">
        <v>7799.8</v>
      </c>
      <c r="F25" s="155"/>
      <c r="G25" s="155">
        <f t="shared" si="6"/>
        <v>0</v>
      </c>
      <c r="H25" s="155"/>
      <c r="I25" s="155"/>
      <c r="J25" s="155">
        <f t="shared" si="5"/>
        <v>2025</v>
      </c>
      <c r="K25" s="155">
        <f>523.6+225</f>
        <v>748.6</v>
      </c>
      <c r="L25" s="155">
        <v>1186.4000000000001</v>
      </c>
      <c r="M25" s="155">
        <v>90</v>
      </c>
      <c r="N25" s="156">
        <f t="shared" si="7"/>
        <v>157149.1</v>
      </c>
    </row>
    <row r="26" spans="1:14" ht="13.5" customHeight="1" x14ac:dyDescent="0.2">
      <c r="A26" s="431"/>
      <c r="B26" s="154"/>
      <c r="C26" s="155">
        <f t="shared" si="8"/>
        <v>0</v>
      </c>
      <c r="D26" s="155"/>
      <c r="E26" s="155"/>
      <c r="F26" s="155"/>
      <c r="G26" s="155">
        <f t="shared" si="6"/>
        <v>0</v>
      </c>
      <c r="H26" s="155"/>
      <c r="I26" s="155"/>
      <c r="J26" s="155"/>
      <c r="K26" s="155"/>
      <c r="L26" s="155"/>
      <c r="M26" s="155"/>
      <c r="N26" s="156">
        <f t="shared" si="7"/>
        <v>0</v>
      </c>
    </row>
    <row r="27" spans="1:14" ht="15.75" customHeight="1" x14ac:dyDescent="0.2">
      <c r="A27" s="431"/>
      <c r="B27" s="162" t="s">
        <v>25</v>
      </c>
      <c r="C27" s="155">
        <f>C20+C21+C22+C23+C24+C25</f>
        <v>22070931.000000007</v>
      </c>
      <c r="D27" s="155">
        <f t="shared" ref="D27:E27" si="9">D20+D21+D22+D23+D24+D25</f>
        <v>19876700.5</v>
      </c>
      <c r="E27" s="155">
        <f t="shared" si="9"/>
        <v>2029913.5999999999</v>
      </c>
      <c r="F27" s="155">
        <f>F20+F21+F22+F23+F24+F25</f>
        <v>164316.9</v>
      </c>
      <c r="G27" s="155">
        <f t="shared" ref="G27:M27" si="10">G20+G21+G22+G23+G24+G25</f>
        <v>0</v>
      </c>
      <c r="H27" s="155">
        <f t="shared" si="10"/>
        <v>0</v>
      </c>
      <c r="I27" s="155">
        <f t="shared" si="10"/>
        <v>0</v>
      </c>
      <c r="J27" s="155">
        <f t="shared" si="10"/>
        <v>4405075.8</v>
      </c>
      <c r="K27" s="155">
        <f t="shared" si="10"/>
        <v>338744.49999999994</v>
      </c>
      <c r="L27" s="155">
        <f t="shared" si="10"/>
        <v>4026391.6999999997</v>
      </c>
      <c r="M27" s="155">
        <f t="shared" si="10"/>
        <v>39939.599999999999</v>
      </c>
      <c r="N27" s="156">
        <f>C27+G27+J27</f>
        <v>26476006.800000008</v>
      </c>
    </row>
    <row r="28" spans="1:14" ht="12.75" customHeight="1" x14ac:dyDescent="0.25">
      <c r="A28" s="163" t="s">
        <v>357</v>
      </c>
      <c r="B28" s="435"/>
      <c r="C28" s="435"/>
      <c r="D28" s="435"/>
      <c r="E28" s="435"/>
      <c r="F28" s="435"/>
      <c r="G28" s="435"/>
      <c r="H28" s="435"/>
      <c r="I28" s="164"/>
      <c r="J28" s="164"/>
      <c r="K28" s="168">
        <f>J27+C27</f>
        <v>26476006.800000008</v>
      </c>
      <c r="L28" s="164"/>
      <c r="M28" s="164"/>
      <c r="N28" s="165" t="s">
        <v>0</v>
      </c>
    </row>
    <row r="29" spans="1:14" ht="15.75" customHeight="1" x14ac:dyDescent="0.2">
      <c r="A29" s="431" t="s">
        <v>2</v>
      </c>
      <c r="B29" s="431" t="s">
        <v>24</v>
      </c>
      <c r="C29" s="431" t="s">
        <v>49</v>
      </c>
      <c r="D29" s="431"/>
      <c r="E29" s="431"/>
      <c r="F29" s="166"/>
      <c r="G29" s="431" t="s">
        <v>50</v>
      </c>
      <c r="H29" s="431"/>
      <c r="I29" s="431"/>
      <c r="J29" s="431" t="s">
        <v>48</v>
      </c>
      <c r="K29" s="431"/>
      <c r="L29" s="431"/>
      <c r="M29" s="431"/>
      <c r="N29" s="167" t="s">
        <v>1</v>
      </c>
    </row>
    <row r="30" spans="1:14" ht="15.75" customHeight="1" x14ac:dyDescent="0.2">
      <c r="A30" s="431"/>
      <c r="B30" s="431"/>
      <c r="C30" s="431" t="s">
        <v>75</v>
      </c>
      <c r="D30" s="431" t="s">
        <v>47</v>
      </c>
      <c r="E30" s="431"/>
      <c r="F30" s="431"/>
      <c r="G30" s="431" t="s">
        <v>76</v>
      </c>
      <c r="H30" s="431" t="s">
        <v>47</v>
      </c>
      <c r="I30" s="437"/>
      <c r="J30" s="431" t="s">
        <v>76</v>
      </c>
      <c r="K30" s="431" t="s">
        <v>47</v>
      </c>
      <c r="L30" s="431"/>
      <c r="M30" s="431"/>
      <c r="N30" s="167"/>
    </row>
    <row r="31" spans="1:14" ht="85.5" customHeight="1" x14ac:dyDescent="0.25">
      <c r="A31" s="431"/>
      <c r="B31" s="431"/>
      <c r="C31" s="436"/>
      <c r="D31" s="166" t="s">
        <v>77</v>
      </c>
      <c r="E31" s="166" t="s">
        <v>87</v>
      </c>
      <c r="F31" s="166" t="s">
        <v>88</v>
      </c>
      <c r="G31" s="431"/>
      <c r="H31" s="166" t="s">
        <v>80</v>
      </c>
      <c r="I31" s="166" t="s">
        <v>81</v>
      </c>
      <c r="J31" s="431"/>
      <c r="K31" s="166" t="s">
        <v>77</v>
      </c>
      <c r="L31" s="166" t="s">
        <v>87</v>
      </c>
      <c r="M31" s="166" t="s">
        <v>82</v>
      </c>
      <c r="N31" s="157"/>
    </row>
    <row r="32" spans="1:14" ht="25.5" x14ac:dyDescent="0.2">
      <c r="A32" s="153"/>
      <c r="B32" s="154" t="s">
        <v>203</v>
      </c>
      <c r="C32" s="155">
        <f>D32+E32+F32</f>
        <v>541571.4</v>
      </c>
      <c r="D32" s="155">
        <f>230689+114.4</f>
        <v>230803.4</v>
      </c>
      <c r="E32" s="155">
        <v>128015.3</v>
      </c>
      <c r="F32" s="155">
        <f>120500+62252.7</f>
        <v>182752.7</v>
      </c>
      <c r="G32" s="155">
        <f>H32+I32</f>
        <v>0</v>
      </c>
      <c r="H32" s="155"/>
      <c r="I32" s="155"/>
      <c r="J32" s="171">
        <f t="shared" ref="J32:J37" si="11">K32+L32+M32</f>
        <v>2709.4</v>
      </c>
      <c r="K32" s="171">
        <v>1172.5</v>
      </c>
      <c r="L32" s="171">
        <f>786.9+450</f>
        <v>1236.9000000000001</v>
      </c>
      <c r="M32" s="171">
        <v>300</v>
      </c>
      <c r="N32" s="172">
        <f>C32+G32+J32</f>
        <v>544280.80000000005</v>
      </c>
    </row>
    <row r="33" spans="1:14" ht="25.5" x14ac:dyDescent="0.25">
      <c r="A33" s="157"/>
      <c r="B33" s="154" t="s">
        <v>204</v>
      </c>
      <c r="C33" s="155">
        <f>D33+E33+F33</f>
        <v>19471389.400000002</v>
      </c>
      <c r="D33" s="155">
        <v>18465031.100000001</v>
      </c>
      <c r="E33" s="155">
        <v>1006358.3</v>
      </c>
      <c r="F33" s="155"/>
      <c r="G33" s="155">
        <f t="shared" ref="G33:G38" si="12">H33+I33</f>
        <v>0</v>
      </c>
      <c r="H33" s="253"/>
      <c r="I33" s="253"/>
      <c r="J33" s="171">
        <f t="shared" si="11"/>
        <v>140929.29999999999</v>
      </c>
      <c r="K33" s="171">
        <v>66524.5</v>
      </c>
      <c r="L33" s="171">
        <v>62911.9</v>
      </c>
      <c r="M33" s="171">
        <v>11492.9</v>
      </c>
      <c r="N33" s="172">
        <f t="shared" ref="N33:N38" si="13">C33+G33+J33</f>
        <v>19612318.700000003</v>
      </c>
    </row>
    <row r="34" spans="1:14" ht="25.5" x14ac:dyDescent="0.2">
      <c r="A34" s="158"/>
      <c r="B34" s="159" t="s">
        <v>202</v>
      </c>
      <c r="C34" s="155">
        <f t="shared" ref="C34:C38" si="14">D34+E34+F34</f>
        <v>1314560.5</v>
      </c>
      <c r="D34" s="160">
        <f>993937.8-3200</f>
        <v>990737.8</v>
      </c>
      <c r="E34" s="160">
        <v>299237.2</v>
      </c>
      <c r="F34" s="160">
        <v>24585.5</v>
      </c>
      <c r="G34" s="155">
        <f t="shared" si="12"/>
        <v>0</v>
      </c>
      <c r="H34" s="160"/>
      <c r="I34" s="160"/>
      <c r="J34" s="173">
        <f t="shared" si="11"/>
        <v>391344</v>
      </c>
      <c r="K34" s="173">
        <v>266374.3</v>
      </c>
      <c r="L34" s="174">
        <v>97934.7</v>
      </c>
      <c r="M34" s="173">
        <v>27035</v>
      </c>
      <c r="N34" s="172">
        <f t="shared" si="13"/>
        <v>1705904.5</v>
      </c>
    </row>
    <row r="35" spans="1:14" ht="25.5" x14ac:dyDescent="0.25">
      <c r="A35" s="157"/>
      <c r="B35" s="154" t="s">
        <v>205</v>
      </c>
      <c r="C35" s="155">
        <f t="shared" si="14"/>
        <v>583072.1</v>
      </c>
      <c r="D35" s="155"/>
      <c r="E35" s="155">
        <f>568371.1+14701</f>
        <v>583072.1</v>
      </c>
      <c r="F35" s="155"/>
      <c r="G35" s="155">
        <f t="shared" si="12"/>
        <v>0</v>
      </c>
      <c r="H35" s="155"/>
      <c r="I35" s="155"/>
      <c r="J35" s="155">
        <f t="shared" si="11"/>
        <v>3859100</v>
      </c>
      <c r="K35" s="155"/>
      <c r="L35" s="155">
        <v>3859100</v>
      </c>
      <c r="M35" s="155"/>
      <c r="N35" s="156">
        <f t="shared" si="13"/>
        <v>4442172.0999999996</v>
      </c>
    </row>
    <row r="36" spans="1:14" ht="15.75" x14ac:dyDescent="0.25">
      <c r="A36" s="161"/>
      <c r="B36" s="154" t="s">
        <v>206</v>
      </c>
      <c r="C36" s="155">
        <f t="shared" si="14"/>
        <v>48234.8</v>
      </c>
      <c r="D36" s="155">
        <v>42803.9</v>
      </c>
      <c r="E36" s="155">
        <v>5430.9</v>
      </c>
      <c r="F36" s="155"/>
      <c r="G36" s="155">
        <f t="shared" si="12"/>
        <v>0</v>
      </c>
      <c r="H36" s="155"/>
      <c r="I36" s="155"/>
      <c r="J36" s="155">
        <f t="shared" si="11"/>
        <v>8968.1</v>
      </c>
      <c r="K36" s="155">
        <v>3924.6</v>
      </c>
      <c r="L36" s="155">
        <v>4021.8</v>
      </c>
      <c r="M36" s="155">
        <v>1021.7</v>
      </c>
      <c r="N36" s="156">
        <f t="shared" si="13"/>
        <v>57202.9</v>
      </c>
    </row>
    <row r="37" spans="1:14" ht="12.75" customHeight="1" x14ac:dyDescent="0.2">
      <c r="A37" s="431"/>
      <c r="B37" s="154" t="s">
        <v>207</v>
      </c>
      <c r="C37" s="155">
        <f t="shared" si="14"/>
        <v>155124.1</v>
      </c>
      <c r="D37" s="155">
        <f>146055.7+1268.6</f>
        <v>147324.30000000002</v>
      </c>
      <c r="E37" s="155">
        <v>7799.8</v>
      </c>
      <c r="F37" s="155"/>
      <c r="G37" s="155">
        <f t="shared" si="12"/>
        <v>0</v>
      </c>
      <c r="H37" s="155"/>
      <c r="I37" s="155"/>
      <c r="J37" s="155">
        <f t="shared" si="11"/>
        <v>2025</v>
      </c>
      <c r="K37" s="155">
        <f>523.6+225</f>
        <v>748.6</v>
      </c>
      <c r="L37" s="155">
        <v>1186.4000000000001</v>
      </c>
      <c r="M37" s="155">
        <v>90</v>
      </c>
      <c r="N37" s="156">
        <f t="shared" si="13"/>
        <v>157149.1</v>
      </c>
    </row>
    <row r="38" spans="1:14" ht="12.75" customHeight="1" x14ac:dyDescent="0.2">
      <c r="A38" s="431"/>
      <c r="B38" s="154"/>
      <c r="C38" s="155">
        <f t="shared" si="14"/>
        <v>0</v>
      </c>
      <c r="D38" s="155"/>
      <c r="E38" s="155"/>
      <c r="F38" s="155"/>
      <c r="G38" s="155">
        <f t="shared" si="12"/>
        <v>0</v>
      </c>
      <c r="H38" s="155"/>
      <c r="I38" s="155"/>
      <c r="J38" s="155"/>
      <c r="K38" s="155"/>
      <c r="L38" s="155"/>
      <c r="M38" s="155"/>
      <c r="N38" s="156">
        <f t="shared" si="13"/>
        <v>0</v>
      </c>
    </row>
    <row r="39" spans="1:14" ht="12.75" customHeight="1" x14ac:dyDescent="0.2">
      <c r="A39" s="431"/>
      <c r="B39" s="162" t="s">
        <v>25</v>
      </c>
      <c r="C39" s="155">
        <f>C32+C33+C34+C35+C36+C37</f>
        <v>22113952.300000004</v>
      </c>
      <c r="D39" s="155">
        <f t="shared" ref="D39:F39" si="15">D27*101%</f>
        <v>20075467.504999999</v>
      </c>
      <c r="E39" s="155">
        <f t="shared" si="15"/>
        <v>2050212.7359999998</v>
      </c>
      <c r="F39" s="155">
        <f t="shared" si="15"/>
        <v>165960.06899999999</v>
      </c>
      <c r="G39" s="155">
        <f t="shared" ref="G39:M39" si="16">G32+G33+G34+G35+G36+G37</f>
        <v>0</v>
      </c>
      <c r="H39" s="155">
        <f t="shared" si="16"/>
        <v>0</v>
      </c>
      <c r="I39" s="155">
        <f t="shared" si="16"/>
        <v>0</v>
      </c>
      <c r="J39" s="155">
        <f t="shared" si="16"/>
        <v>4405075.8</v>
      </c>
      <c r="K39" s="155">
        <f t="shared" si="16"/>
        <v>338744.49999999994</v>
      </c>
      <c r="L39" s="155">
        <f t="shared" si="16"/>
        <v>4026391.6999999997</v>
      </c>
      <c r="M39" s="155">
        <f t="shared" si="16"/>
        <v>39939.599999999999</v>
      </c>
      <c r="N39" s="156">
        <f t="shared" ref="N39" si="17">C39+G39+J39</f>
        <v>26519028.100000005</v>
      </c>
    </row>
    <row r="40" spans="1:14" ht="12.75" customHeight="1" x14ac:dyDescent="0.25">
      <c r="B40" s="63"/>
      <c r="C40" s="62"/>
      <c r="D40" s="62"/>
      <c r="E40" s="62"/>
      <c r="F40" s="53"/>
      <c r="H40" s="63"/>
      <c r="I40" s="63"/>
      <c r="J40" s="63"/>
      <c r="K40" s="63"/>
      <c r="L40" s="63"/>
      <c r="M40" s="57"/>
    </row>
    <row r="41" spans="1:14" ht="15.75" x14ac:dyDescent="0.25">
      <c r="B41" s="65" t="s">
        <v>83</v>
      </c>
      <c r="C41" s="60"/>
      <c r="D41" s="60"/>
      <c r="E41" s="60"/>
      <c r="F41" s="53"/>
      <c r="H41" s="53"/>
      <c r="I41" s="53"/>
      <c r="J41" s="53"/>
      <c r="K41" s="169">
        <f>J39+C39</f>
        <v>26519028.100000005</v>
      </c>
      <c r="L41" s="53"/>
      <c r="M41" s="53"/>
    </row>
    <row r="42" spans="1:14" ht="15.75" x14ac:dyDescent="0.25">
      <c r="B42" s="60" t="s">
        <v>84</v>
      </c>
      <c r="C42" s="66"/>
      <c r="D42" s="66"/>
      <c r="E42" s="66"/>
      <c r="H42" s="53"/>
      <c r="I42" s="53"/>
      <c r="J42" s="53"/>
      <c r="K42" s="53"/>
      <c r="L42" s="53"/>
      <c r="M42" s="53"/>
    </row>
    <row r="43" spans="1:14" ht="15.75" x14ac:dyDescent="0.25">
      <c r="B43" s="62" t="s">
        <v>85</v>
      </c>
      <c r="H43" s="53"/>
      <c r="I43" s="53"/>
      <c r="J43" s="53"/>
      <c r="K43" s="53"/>
      <c r="L43" s="53"/>
      <c r="M43" s="53"/>
    </row>
    <row r="44" spans="1:14" ht="15.75" x14ac:dyDescent="0.25">
      <c r="B44" s="60" t="s">
        <v>86</v>
      </c>
      <c r="C44" s="67"/>
      <c r="D44" s="67"/>
      <c r="E44" s="67"/>
      <c r="H44" s="53"/>
      <c r="I44" s="53"/>
      <c r="J44" s="53"/>
      <c r="K44" s="53"/>
      <c r="L44" s="53"/>
      <c r="M44" s="53"/>
    </row>
    <row r="45" spans="1:14" ht="31.5" customHeight="1" x14ac:dyDescent="0.2">
      <c r="B45" s="66"/>
      <c r="C45" s="66"/>
      <c r="D45" s="66"/>
      <c r="E45" s="66"/>
    </row>
    <row r="46" spans="1:14" ht="15.75" customHeight="1" x14ac:dyDescent="0.2"/>
    <row r="47" spans="1:14" ht="15" x14ac:dyDescent="0.2">
      <c r="B47" s="67"/>
    </row>
    <row r="48" spans="1:14" ht="15" x14ac:dyDescent="0.2">
      <c r="B48" s="66"/>
    </row>
    <row r="50" ht="15.75" customHeight="1" x14ac:dyDescent="0.2"/>
    <row r="51" ht="15.75" customHeight="1" x14ac:dyDescent="0.2"/>
  </sheetData>
  <mergeCells count="40">
    <mergeCell ref="A37:A39"/>
    <mergeCell ref="J29:M29"/>
    <mergeCell ref="C30:C31"/>
    <mergeCell ref="D30:F30"/>
    <mergeCell ref="G30:G31"/>
    <mergeCell ref="H30:I30"/>
    <mergeCell ref="J30:J31"/>
    <mergeCell ref="K30:M30"/>
    <mergeCell ref="G17:I17"/>
    <mergeCell ref="C18:C19"/>
    <mergeCell ref="D18:F18"/>
    <mergeCell ref="G18:G19"/>
    <mergeCell ref="H18:I18"/>
    <mergeCell ref="A25:A27"/>
    <mergeCell ref="B28:H28"/>
    <mergeCell ref="A29:A31"/>
    <mergeCell ref="B29:B31"/>
    <mergeCell ref="C29:E29"/>
    <mergeCell ref="G29:I29"/>
    <mergeCell ref="J17:M17"/>
    <mergeCell ref="J18:J19"/>
    <mergeCell ref="K18:M18"/>
    <mergeCell ref="A5:A7"/>
    <mergeCell ref="B5:B7"/>
    <mergeCell ref="G5:I5"/>
    <mergeCell ref="C6:C7"/>
    <mergeCell ref="H6:I6"/>
    <mergeCell ref="C5:E5"/>
    <mergeCell ref="G6:G7"/>
    <mergeCell ref="D6:F6"/>
    <mergeCell ref="A13:A15"/>
    <mergeCell ref="B16:H16"/>
    <mergeCell ref="A17:A19"/>
    <mergeCell ref="B17:B19"/>
    <mergeCell ref="C17:E17"/>
    <mergeCell ref="J1:N1"/>
    <mergeCell ref="J5:M5"/>
    <mergeCell ref="B4:H4"/>
    <mergeCell ref="K6:M6"/>
    <mergeCell ref="J6:J7"/>
  </mergeCells>
  <pageMargins left="1.1811023622047245" right="0.78740157480314965" top="0.78740157480314965" bottom="0.78740157480314965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8"/>
  <sheetViews>
    <sheetView view="pageBreakPreview" topLeftCell="A115" zoomScale="90" zoomScaleNormal="100" zoomScaleSheetLayoutView="90" workbookViewId="0">
      <selection activeCell="G92" sqref="G92"/>
    </sheetView>
  </sheetViews>
  <sheetFormatPr defaultColWidth="9.140625" defaultRowHeight="15" x14ac:dyDescent="0.25"/>
  <cols>
    <col min="1" max="1" width="32" style="4" customWidth="1"/>
    <col min="2" max="3" width="11.5703125" style="4" bestFit="1" customWidth="1"/>
    <col min="4" max="4" width="11.28515625" style="4" bestFit="1" customWidth="1"/>
    <col min="5" max="5" width="11.5703125" style="4" customWidth="1"/>
    <col min="6" max="6" width="11" style="4" customWidth="1"/>
    <col min="7" max="7" width="11.85546875" style="4" customWidth="1"/>
    <col min="8" max="9" width="11" style="4" customWidth="1"/>
    <col min="10" max="10" width="11.85546875" style="4" customWidth="1"/>
    <col min="11" max="11" width="12.28515625" style="4" customWidth="1"/>
    <col min="12" max="12" width="23.85546875" style="4" customWidth="1"/>
    <col min="13" max="13" width="14.42578125" style="4" customWidth="1"/>
    <col min="14" max="16384" width="9.140625" style="4"/>
  </cols>
  <sheetData>
    <row r="1" spans="1:14" ht="49.5" customHeight="1" x14ac:dyDescent="0.25">
      <c r="A1" s="254"/>
      <c r="B1" s="254"/>
      <c r="C1" s="254"/>
      <c r="D1" s="254"/>
      <c r="E1" s="254"/>
      <c r="F1" s="254"/>
      <c r="G1" s="254"/>
      <c r="H1" s="254"/>
      <c r="I1" s="446" t="s">
        <v>65</v>
      </c>
      <c r="J1" s="446"/>
      <c r="K1" s="446"/>
      <c r="L1" s="446"/>
      <c r="M1" s="9"/>
      <c r="N1" s="9"/>
    </row>
    <row r="2" spans="1:14" ht="15.75" thickBot="1" x14ac:dyDescent="0.3">
      <c r="A2" s="116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</row>
    <row r="3" spans="1:14" ht="15" customHeight="1" thickBot="1" x14ac:dyDescent="0.3">
      <c r="A3" s="111" t="s">
        <v>27</v>
      </c>
      <c r="B3" s="447" t="s">
        <v>93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</row>
    <row r="4" spans="1:14" ht="15" customHeight="1" thickBot="1" x14ac:dyDescent="0.3">
      <c r="A4" s="112" t="s">
        <v>28</v>
      </c>
      <c r="B4" s="448" t="s">
        <v>210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</row>
    <row r="5" spans="1:14" ht="15" customHeight="1" thickBot="1" x14ac:dyDescent="0.3">
      <c r="A5" s="113" t="s">
        <v>29</v>
      </c>
      <c r="B5" s="448" t="s">
        <v>211</v>
      </c>
      <c r="C5" s="445"/>
      <c r="D5" s="445"/>
      <c r="E5" s="445"/>
      <c r="F5" s="445"/>
      <c r="G5" s="445"/>
      <c r="H5" s="445"/>
      <c r="I5" s="445"/>
      <c r="J5" s="445"/>
      <c r="K5" s="445"/>
      <c r="L5" s="445"/>
    </row>
    <row r="6" spans="1:14" ht="28.5" customHeight="1" thickBot="1" x14ac:dyDescent="0.3">
      <c r="A6" s="114" t="s">
        <v>30</v>
      </c>
      <c r="B6" s="449" t="s">
        <v>212</v>
      </c>
      <c r="C6" s="449"/>
      <c r="D6" s="449"/>
      <c r="E6" s="449"/>
      <c r="F6" s="449"/>
      <c r="G6" s="449"/>
      <c r="H6" s="449"/>
      <c r="I6" s="449"/>
      <c r="J6" s="449"/>
      <c r="K6" s="449"/>
      <c r="L6" s="447"/>
    </row>
    <row r="7" spans="1:14" ht="26.25" customHeight="1" thickBot="1" x14ac:dyDescent="0.3">
      <c r="A7" s="112" t="s">
        <v>31</v>
      </c>
      <c r="B7" s="257"/>
      <c r="C7" s="438" t="s">
        <v>32</v>
      </c>
      <c r="D7" s="439"/>
      <c r="E7" s="257" t="s">
        <v>213</v>
      </c>
      <c r="F7" s="438" t="s">
        <v>33</v>
      </c>
      <c r="G7" s="440"/>
      <c r="H7" s="440"/>
      <c r="I7" s="439"/>
      <c r="J7" s="441" t="s">
        <v>34</v>
      </c>
      <c r="K7" s="441"/>
      <c r="L7" s="441"/>
    </row>
    <row r="8" spans="1:14" ht="38.25" customHeight="1" thickBot="1" x14ac:dyDescent="0.3">
      <c r="A8" s="112" t="s">
        <v>35</v>
      </c>
      <c r="B8" s="442" t="s">
        <v>214</v>
      </c>
      <c r="C8" s="443"/>
      <c r="D8" s="443"/>
      <c r="E8" s="443"/>
      <c r="F8" s="443"/>
      <c r="G8" s="443"/>
      <c r="H8" s="443"/>
      <c r="I8" s="443"/>
      <c r="J8" s="443"/>
      <c r="K8" s="443"/>
      <c r="L8" s="443"/>
    </row>
    <row r="9" spans="1:14" ht="28.5" customHeight="1" thickBot="1" x14ac:dyDescent="0.3">
      <c r="A9" s="112" t="s">
        <v>36</v>
      </c>
      <c r="B9" s="444" t="s">
        <v>351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</row>
    <row r="10" spans="1:14" x14ac:dyDescent="0.25">
      <c r="A10" s="116"/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</row>
    <row r="11" spans="1:14" ht="20.25" customHeight="1" x14ac:dyDescent="0.25">
      <c r="A11" s="109" t="s">
        <v>37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</row>
    <row r="12" spans="1:14" ht="23.25" customHeight="1" x14ac:dyDescent="0.25">
      <c r="A12" s="448" t="s">
        <v>215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258" t="s">
        <v>38</v>
      </c>
    </row>
    <row r="13" spans="1:14" ht="45.75" customHeight="1" x14ac:dyDescent="0.25">
      <c r="A13" s="458" t="s">
        <v>39</v>
      </c>
      <c r="B13" s="461" t="s">
        <v>49</v>
      </c>
      <c r="C13" s="462"/>
      <c r="D13" s="463"/>
      <c r="E13" s="68"/>
      <c r="F13" s="461" t="s">
        <v>50</v>
      </c>
      <c r="G13" s="462"/>
      <c r="H13" s="463"/>
      <c r="I13" s="461" t="s">
        <v>48</v>
      </c>
      <c r="J13" s="462"/>
      <c r="K13" s="462"/>
      <c r="L13" s="463"/>
      <c r="M13" s="51" t="s">
        <v>1</v>
      </c>
    </row>
    <row r="14" spans="1:14" ht="13.5" customHeight="1" x14ac:dyDescent="0.25">
      <c r="A14" s="459"/>
      <c r="B14" s="458" t="s">
        <v>75</v>
      </c>
      <c r="C14" s="461" t="s">
        <v>47</v>
      </c>
      <c r="D14" s="462"/>
      <c r="E14" s="463"/>
      <c r="F14" s="458" t="s">
        <v>76</v>
      </c>
      <c r="G14" s="461" t="s">
        <v>47</v>
      </c>
      <c r="H14" s="463"/>
      <c r="I14" s="458" t="s">
        <v>76</v>
      </c>
      <c r="J14" s="461" t="s">
        <v>47</v>
      </c>
      <c r="K14" s="462"/>
      <c r="L14" s="463"/>
      <c r="M14" s="51"/>
    </row>
    <row r="15" spans="1:14" ht="48" customHeight="1" x14ac:dyDescent="0.25">
      <c r="A15" s="460"/>
      <c r="B15" s="460"/>
      <c r="C15" s="68" t="s">
        <v>77</v>
      </c>
      <c r="D15" s="68" t="s">
        <v>78</v>
      </c>
      <c r="E15" s="68" t="s">
        <v>89</v>
      </c>
      <c r="F15" s="460"/>
      <c r="G15" s="68" t="s">
        <v>90</v>
      </c>
      <c r="H15" s="68" t="s">
        <v>91</v>
      </c>
      <c r="I15" s="460"/>
      <c r="J15" s="68" t="s">
        <v>77</v>
      </c>
      <c r="K15" s="68" t="s">
        <v>87</v>
      </c>
      <c r="L15" s="68" t="s">
        <v>79</v>
      </c>
      <c r="M15" s="52"/>
    </row>
    <row r="16" spans="1:14" x14ac:dyDescent="0.25">
      <c r="A16" s="68">
        <v>2020</v>
      </c>
      <c r="B16" s="176">
        <f>C16+D16+E16</f>
        <v>73875.3</v>
      </c>
      <c r="C16" s="176">
        <f>43524.3+114.4</f>
        <v>43638.700000000004</v>
      </c>
      <c r="D16" s="176">
        <v>29736.6</v>
      </c>
      <c r="E16" s="176">
        <v>500</v>
      </c>
      <c r="F16" s="176"/>
      <c r="G16" s="176"/>
      <c r="H16" s="176"/>
      <c r="I16" s="176">
        <f>K16</f>
        <v>450</v>
      </c>
      <c r="J16" s="176"/>
      <c r="K16" s="176">
        <v>450</v>
      </c>
      <c r="L16" s="259"/>
      <c r="M16" s="49">
        <f t="shared" ref="M16:M18" si="0">B16+F16+I16</f>
        <v>74325.3</v>
      </c>
    </row>
    <row r="17" spans="1:13" x14ac:dyDescent="0.25">
      <c r="A17" s="68">
        <v>2021</v>
      </c>
      <c r="B17" s="176">
        <f t="shared" ref="B17:B18" si="1">C17+D17+E17</f>
        <v>73875.3</v>
      </c>
      <c r="C17" s="176">
        <f t="shared" ref="C17:C18" si="2">43524.3+114.4</f>
        <v>43638.700000000004</v>
      </c>
      <c r="D17" s="176">
        <v>29736.6</v>
      </c>
      <c r="E17" s="176">
        <v>500</v>
      </c>
      <c r="F17" s="176"/>
      <c r="G17" s="176"/>
      <c r="H17" s="176"/>
      <c r="I17" s="176">
        <f>K17</f>
        <v>450</v>
      </c>
      <c r="J17" s="176"/>
      <c r="K17" s="176">
        <v>450</v>
      </c>
      <c r="L17" s="259"/>
      <c r="M17" s="49">
        <f t="shared" si="0"/>
        <v>74325.3</v>
      </c>
    </row>
    <row r="18" spans="1:13" x14ac:dyDescent="0.25">
      <c r="A18" s="68">
        <v>2022</v>
      </c>
      <c r="B18" s="176">
        <f t="shared" si="1"/>
        <v>73875.3</v>
      </c>
      <c r="C18" s="176">
        <f t="shared" si="2"/>
        <v>43638.700000000004</v>
      </c>
      <c r="D18" s="176">
        <v>29736.6</v>
      </c>
      <c r="E18" s="176">
        <v>500</v>
      </c>
      <c r="F18" s="176"/>
      <c r="G18" s="176"/>
      <c r="H18" s="176"/>
      <c r="I18" s="176">
        <f>K18</f>
        <v>450</v>
      </c>
      <c r="J18" s="176"/>
      <c r="K18" s="176">
        <v>450</v>
      </c>
      <c r="L18" s="259"/>
      <c r="M18" s="49">
        <f t="shared" si="0"/>
        <v>74325.3</v>
      </c>
    </row>
    <row r="19" spans="1:13" x14ac:dyDescent="0.25">
      <c r="A19" s="254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</row>
    <row r="20" spans="1:13" ht="15.75" customHeight="1" thickBot="1" x14ac:dyDescent="0.3">
      <c r="A20" s="448" t="s">
        <v>215</v>
      </c>
      <c r="B20" s="445"/>
      <c r="C20" s="445"/>
      <c r="D20" s="445"/>
      <c r="E20" s="445"/>
      <c r="F20" s="445"/>
      <c r="G20" s="445"/>
      <c r="H20" s="445"/>
      <c r="I20" s="445"/>
      <c r="J20" s="445"/>
      <c r="K20" s="445"/>
      <c r="L20" s="254"/>
    </row>
    <row r="21" spans="1:13" ht="22.5" customHeight="1" thickBot="1" x14ac:dyDescent="0.3">
      <c r="A21" s="464" t="s">
        <v>41</v>
      </c>
      <c r="B21" s="467" t="s">
        <v>42</v>
      </c>
      <c r="C21" s="468"/>
      <c r="D21" s="469"/>
      <c r="E21" s="476" t="s">
        <v>216</v>
      </c>
      <c r="F21" s="476" t="s">
        <v>6</v>
      </c>
      <c r="G21" s="452" t="s">
        <v>7</v>
      </c>
      <c r="H21" s="453"/>
      <c r="I21" s="453"/>
      <c r="J21" s="454"/>
      <c r="K21" s="255"/>
      <c r="L21" s="254"/>
    </row>
    <row r="22" spans="1:13" ht="36.75" customHeight="1" thickBot="1" x14ac:dyDescent="0.3">
      <c r="A22" s="465"/>
      <c r="B22" s="470"/>
      <c r="C22" s="471"/>
      <c r="D22" s="472"/>
      <c r="E22" s="477"/>
      <c r="F22" s="478"/>
      <c r="G22" s="261"/>
      <c r="H22" s="452" t="s">
        <v>98</v>
      </c>
      <c r="I22" s="453"/>
      <c r="J22" s="454"/>
      <c r="K22" s="255"/>
      <c r="L22" s="254"/>
    </row>
    <row r="23" spans="1:13" ht="15.75" customHeight="1" thickBot="1" x14ac:dyDescent="0.3">
      <c r="A23" s="466"/>
      <c r="B23" s="473"/>
      <c r="C23" s="474"/>
      <c r="D23" s="475"/>
      <c r="E23" s="478"/>
      <c r="F23" s="262">
        <v>2016</v>
      </c>
      <c r="G23" s="262">
        <v>2017</v>
      </c>
      <c r="H23" s="262">
        <v>2018</v>
      </c>
      <c r="I23" s="262">
        <v>2019</v>
      </c>
      <c r="J23" s="262">
        <v>2020</v>
      </c>
      <c r="K23" s="255"/>
      <c r="L23" s="254"/>
    </row>
    <row r="24" spans="1:13" ht="15.75" customHeight="1" x14ac:dyDescent="0.25">
      <c r="A24" s="76" t="s">
        <v>9</v>
      </c>
      <c r="B24" s="455"/>
      <c r="C24" s="456"/>
      <c r="D24" s="457"/>
      <c r="E24" s="263" t="s">
        <v>8</v>
      </c>
      <c r="F24" s="175">
        <v>29.8</v>
      </c>
      <c r="G24" s="175">
        <v>29</v>
      </c>
      <c r="H24" s="175">
        <v>28.1</v>
      </c>
      <c r="I24" s="175">
        <v>0</v>
      </c>
      <c r="J24" s="175">
        <v>0</v>
      </c>
      <c r="K24" s="255"/>
      <c r="L24" s="254"/>
    </row>
    <row r="25" spans="1:13" x14ac:dyDescent="0.25">
      <c r="A25" s="264"/>
      <c r="B25" s="450"/>
      <c r="C25" s="440"/>
      <c r="D25" s="451"/>
      <c r="E25" s="265"/>
      <c r="F25" s="107"/>
      <c r="G25" s="107"/>
      <c r="H25" s="107"/>
      <c r="I25" s="107"/>
      <c r="J25" s="107"/>
      <c r="K25" s="255"/>
      <c r="L25" s="254"/>
    </row>
    <row r="26" spans="1:13" ht="15.75" thickBot="1" x14ac:dyDescent="0.3">
      <c r="A26" s="266"/>
      <c r="B26" s="450"/>
      <c r="C26" s="440"/>
      <c r="D26" s="451"/>
      <c r="E26" s="267"/>
      <c r="F26" s="268"/>
      <c r="G26" s="268"/>
      <c r="H26" s="268"/>
      <c r="I26" s="268"/>
      <c r="J26" s="268"/>
      <c r="K26" s="255"/>
      <c r="L26" s="254"/>
    </row>
    <row r="27" spans="1:13" x14ac:dyDescent="0.25">
      <c r="A27" s="269" t="s">
        <v>70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</row>
    <row r="28" spans="1:13" x14ac:dyDescent="0.25">
      <c r="A28" s="119" t="s">
        <v>40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</row>
    <row r="29" spans="1:13" ht="15.75" thickBot="1" x14ac:dyDescent="0.3">
      <c r="A29" s="448" t="s">
        <v>215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255"/>
    </row>
    <row r="30" spans="1:13" ht="15.75" thickBot="1" x14ac:dyDescent="0.3">
      <c r="A30" s="464" t="s">
        <v>41</v>
      </c>
      <c r="B30" s="467" t="s">
        <v>42</v>
      </c>
      <c r="C30" s="468"/>
      <c r="D30" s="469"/>
      <c r="E30" s="476" t="s">
        <v>216</v>
      </c>
      <c r="F30" s="476" t="s">
        <v>6</v>
      </c>
      <c r="G30" s="452" t="s">
        <v>7</v>
      </c>
      <c r="H30" s="453"/>
      <c r="I30" s="453"/>
      <c r="J30" s="454"/>
      <c r="K30" s="255"/>
      <c r="L30" s="255"/>
    </row>
    <row r="31" spans="1:13" ht="15.75" customHeight="1" thickBot="1" x14ac:dyDescent="0.3">
      <c r="A31" s="465"/>
      <c r="B31" s="470"/>
      <c r="C31" s="471"/>
      <c r="D31" s="472"/>
      <c r="E31" s="477"/>
      <c r="F31" s="478"/>
      <c r="G31" s="261"/>
      <c r="H31" s="452" t="s">
        <v>98</v>
      </c>
      <c r="I31" s="453"/>
      <c r="J31" s="454"/>
      <c r="K31" s="255"/>
      <c r="L31" s="255"/>
    </row>
    <row r="32" spans="1:13" ht="15.75" thickBot="1" x14ac:dyDescent="0.3">
      <c r="A32" s="466"/>
      <c r="B32" s="473"/>
      <c r="C32" s="474"/>
      <c r="D32" s="475"/>
      <c r="E32" s="478"/>
      <c r="F32" s="262">
        <v>2016</v>
      </c>
      <c r="G32" s="262">
        <v>2017</v>
      </c>
      <c r="H32" s="262">
        <v>2018</v>
      </c>
      <c r="I32" s="262">
        <v>2019</v>
      </c>
      <c r="J32" s="262">
        <v>2020</v>
      </c>
      <c r="K32" s="255"/>
      <c r="L32" s="255"/>
    </row>
    <row r="33" spans="1:12" x14ac:dyDescent="0.25">
      <c r="A33" s="270" t="str">
        <f>'[1]Приложение 3'!J13</f>
        <v>Индекс доверия населения</v>
      </c>
      <c r="B33" s="455"/>
      <c r="C33" s="456"/>
      <c r="D33" s="457"/>
      <c r="E33" s="263" t="s">
        <v>8</v>
      </c>
      <c r="F33" s="175">
        <v>70</v>
      </c>
      <c r="G33" s="175">
        <v>80</v>
      </c>
      <c r="H33" s="175">
        <v>80</v>
      </c>
      <c r="I33" s="175">
        <v>80</v>
      </c>
      <c r="J33" s="175">
        <v>80</v>
      </c>
      <c r="K33" s="255"/>
      <c r="L33" s="255"/>
    </row>
    <row r="34" spans="1:12" x14ac:dyDescent="0.25">
      <c r="A34" s="264"/>
      <c r="B34" s="450"/>
      <c r="C34" s="440"/>
      <c r="D34" s="451"/>
      <c r="E34" s="265"/>
      <c r="F34" s="107"/>
      <c r="G34" s="107"/>
      <c r="H34" s="107"/>
      <c r="I34" s="107"/>
      <c r="J34" s="107"/>
      <c r="K34" s="255"/>
      <c r="L34" s="255"/>
    </row>
    <row r="35" spans="1:12" ht="15.75" thickBot="1" x14ac:dyDescent="0.3">
      <c r="A35" s="266"/>
      <c r="B35" s="450"/>
      <c r="C35" s="440"/>
      <c r="D35" s="451"/>
      <c r="E35" s="267"/>
      <c r="F35" s="268"/>
      <c r="G35" s="268"/>
      <c r="H35" s="268"/>
      <c r="I35" s="268"/>
      <c r="J35" s="268"/>
      <c r="K35" s="255"/>
      <c r="L35" s="255"/>
    </row>
    <row r="36" spans="1:12" x14ac:dyDescent="0.25">
      <c r="A36" s="116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6"/>
    </row>
    <row r="37" spans="1:12" x14ac:dyDescent="0.25">
      <c r="A37" s="116"/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</row>
    <row r="38" spans="1:12" x14ac:dyDescent="0.25">
      <c r="A38" s="119" t="s">
        <v>40</v>
      </c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</row>
    <row r="39" spans="1:12" ht="15.75" thickBot="1" x14ac:dyDescent="0.3">
      <c r="A39" s="448" t="s">
        <v>215</v>
      </c>
      <c r="B39" s="445"/>
      <c r="C39" s="445"/>
      <c r="D39" s="445"/>
      <c r="E39" s="445"/>
      <c r="F39" s="445"/>
      <c r="G39" s="445"/>
      <c r="H39" s="445"/>
      <c r="I39" s="445"/>
      <c r="J39" s="445"/>
      <c r="K39" s="445"/>
      <c r="L39" s="255"/>
    </row>
    <row r="40" spans="1:12" ht="15.75" thickBot="1" x14ac:dyDescent="0.3">
      <c r="A40" s="464" t="s">
        <v>41</v>
      </c>
      <c r="B40" s="467" t="s">
        <v>42</v>
      </c>
      <c r="C40" s="468"/>
      <c r="D40" s="469"/>
      <c r="E40" s="476" t="s">
        <v>216</v>
      </c>
      <c r="F40" s="476" t="s">
        <v>6</v>
      </c>
      <c r="G40" s="452" t="s">
        <v>7</v>
      </c>
      <c r="H40" s="453"/>
      <c r="I40" s="453"/>
      <c r="J40" s="454"/>
      <c r="K40" s="255"/>
      <c r="L40" s="255"/>
    </row>
    <row r="41" spans="1:12" ht="15.75" thickBot="1" x14ac:dyDescent="0.3">
      <c r="A41" s="465"/>
      <c r="B41" s="470"/>
      <c r="C41" s="471"/>
      <c r="D41" s="472"/>
      <c r="E41" s="477"/>
      <c r="F41" s="478"/>
      <c r="G41" s="261"/>
      <c r="H41" s="452" t="s">
        <v>98</v>
      </c>
      <c r="I41" s="453"/>
      <c r="J41" s="454"/>
      <c r="K41" s="255"/>
      <c r="L41" s="255"/>
    </row>
    <row r="42" spans="1:12" ht="15.75" thickBot="1" x14ac:dyDescent="0.3">
      <c r="A42" s="466"/>
      <c r="B42" s="473"/>
      <c r="C42" s="474"/>
      <c r="D42" s="475"/>
      <c r="E42" s="478"/>
      <c r="F42" s="262">
        <v>2016</v>
      </c>
      <c r="G42" s="262">
        <v>2017</v>
      </c>
      <c r="H42" s="262">
        <v>2018</v>
      </c>
      <c r="I42" s="262">
        <v>2019</v>
      </c>
      <c r="J42" s="262">
        <v>2020</v>
      </c>
      <c r="K42" s="255"/>
      <c r="L42" s="255"/>
    </row>
    <row r="43" spans="1:12" ht="24" x14ac:dyDescent="0.25">
      <c r="A43" s="270" t="str">
        <f>'[1]Приложение 3'!J14</f>
        <v>Процент исполнения бюджета без нарушений</v>
      </c>
      <c r="B43" s="455"/>
      <c r="C43" s="456"/>
      <c r="D43" s="457"/>
      <c r="E43" s="263" t="s">
        <v>8</v>
      </c>
      <c r="F43" s="175">
        <v>70</v>
      </c>
      <c r="G43" s="175">
        <v>80</v>
      </c>
      <c r="H43" s="175">
        <v>80</v>
      </c>
      <c r="I43" s="175">
        <v>80</v>
      </c>
      <c r="J43" s="175">
        <v>80</v>
      </c>
      <c r="K43" s="255"/>
      <c r="L43" s="255"/>
    </row>
    <row r="44" spans="1:12" x14ac:dyDescent="0.25">
      <c r="A44" s="264"/>
      <c r="B44" s="450"/>
      <c r="C44" s="440"/>
      <c r="D44" s="451"/>
      <c r="E44" s="265"/>
      <c r="F44" s="107"/>
      <c r="G44" s="107"/>
      <c r="H44" s="107"/>
      <c r="I44" s="107"/>
      <c r="J44" s="107"/>
      <c r="K44" s="255"/>
      <c r="L44" s="255"/>
    </row>
    <row r="45" spans="1:12" ht="15.75" thickBot="1" x14ac:dyDescent="0.3">
      <c r="A45" s="266"/>
      <c r="B45" s="450"/>
      <c r="C45" s="440"/>
      <c r="D45" s="451"/>
      <c r="E45" s="267"/>
      <c r="F45" s="268"/>
      <c r="G45" s="268"/>
      <c r="H45" s="268"/>
      <c r="I45" s="268"/>
      <c r="J45" s="268"/>
      <c r="K45" s="255"/>
      <c r="L45" s="255"/>
    </row>
    <row r="46" spans="1:12" x14ac:dyDescent="0.25">
      <c r="A46" s="116"/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</row>
    <row r="47" spans="1:12" x14ac:dyDescent="0.25">
      <c r="A47" s="119" t="s">
        <v>40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</row>
    <row r="48" spans="1:12" ht="15.75" thickBot="1" x14ac:dyDescent="0.3">
      <c r="A48" s="448" t="s">
        <v>215</v>
      </c>
      <c r="B48" s="445"/>
      <c r="C48" s="445"/>
      <c r="D48" s="445"/>
      <c r="E48" s="445"/>
      <c r="F48" s="445"/>
      <c r="G48" s="445"/>
      <c r="H48" s="445"/>
      <c r="I48" s="445"/>
      <c r="J48" s="445"/>
      <c r="K48" s="445"/>
      <c r="L48" s="255"/>
    </row>
    <row r="49" spans="1:12" ht="15.75" thickBot="1" x14ac:dyDescent="0.3">
      <c r="A49" s="464" t="s">
        <v>41</v>
      </c>
      <c r="B49" s="467" t="s">
        <v>42</v>
      </c>
      <c r="C49" s="468"/>
      <c r="D49" s="469"/>
      <c r="E49" s="476" t="s">
        <v>216</v>
      </c>
      <c r="F49" s="476" t="s">
        <v>6</v>
      </c>
      <c r="G49" s="452" t="s">
        <v>7</v>
      </c>
      <c r="H49" s="453"/>
      <c r="I49" s="453"/>
      <c r="J49" s="454"/>
      <c r="K49" s="255"/>
      <c r="L49" s="255"/>
    </row>
    <row r="50" spans="1:12" ht="15.75" thickBot="1" x14ac:dyDescent="0.3">
      <c r="A50" s="465"/>
      <c r="B50" s="470"/>
      <c r="C50" s="471"/>
      <c r="D50" s="472"/>
      <c r="E50" s="477"/>
      <c r="F50" s="478"/>
      <c r="G50" s="261"/>
      <c r="H50" s="452" t="s">
        <v>98</v>
      </c>
      <c r="I50" s="453"/>
      <c r="J50" s="454"/>
      <c r="K50" s="255"/>
      <c r="L50" s="255"/>
    </row>
    <row r="51" spans="1:12" ht="15.75" thickBot="1" x14ac:dyDescent="0.3">
      <c r="A51" s="466"/>
      <c r="B51" s="473"/>
      <c r="C51" s="474"/>
      <c r="D51" s="475"/>
      <c r="E51" s="478"/>
      <c r="F51" s="262">
        <v>2016</v>
      </c>
      <c r="G51" s="262">
        <v>2017</v>
      </c>
      <c r="H51" s="262">
        <v>2018</v>
      </c>
      <c r="I51" s="262">
        <v>2019</v>
      </c>
      <c r="J51" s="262">
        <v>2020</v>
      </c>
      <c r="K51" s="255"/>
      <c r="L51" s="255"/>
    </row>
    <row r="52" spans="1:12" ht="24" x14ac:dyDescent="0.25">
      <c r="A52" s="270" t="str">
        <f>'[1]Приложение 3'!J15</f>
        <v xml:space="preserve">Доля выигранных судебных процессов по трудовым спорам </v>
      </c>
      <c r="B52" s="455"/>
      <c r="C52" s="456"/>
      <c r="D52" s="457"/>
      <c r="E52" s="263"/>
      <c r="F52" s="175" t="s">
        <v>110</v>
      </c>
      <c r="G52" s="175" t="s">
        <v>105</v>
      </c>
      <c r="H52" s="175" t="s">
        <v>105</v>
      </c>
      <c r="I52" s="175" t="s">
        <v>105</v>
      </c>
      <c r="J52" s="175" t="s">
        <v>217</v>
      </c>
      <c r="K52" s="255"/>
      <c r="L52" s="255"/>
    </row>
    <row r="53" spans="1:12" x14ac:dyDescent="0.25">
      <c r="A53" s="264"/>
      <c r="B53" s="450"/>
      <c r="C53" s="440"/>
      <c r="D53" s="451"/>
      <c r="E53" s="265"/>
      <c r="F53" s="107"/>
      <c r="G53" s="107"/>
      <c r="H53" s="107"/>
      <c r="I53" s="107"/>
      <c r="J53" s="107"/>
      <c r="K53" s="255"/>
      <c r="L53" s="255"/>
    </row>
    <row r="54" spans="1:12" ht="15.75" thickBot="1" x14ac:dyDescent="0.3">
      <c r="A54" s="266"/>
      <c r="B54" s="450"/>
      <c r="C54" s="440"/>
      <c r="D54" s="451"/>
      <c r="E54" s="267"/>
      <c r="F54" s="268"/>
      <c r="G54" s="268"/>
      <c r="H54" s="268"/>
      <c r="I54" s="268"/>
      <c r="J54" s="268"/>
      <c r="K54" s="255"/>
      <c r="L54" s="255"/>
    </row>
    <row r="55" spans="1:12" x14ac:dyDescent="0.25">
      <c r="A55" s="116"/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</row>
    <row r="56" spans="1:12" x14ac:dyDescent="0.25">
      <c r="A56" s="119" t="s">
        <v>40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</row>
    <row r="57" spans="1:12" ht="15.75" thickBot="1" x14ac:dyDescent="0.3">
      <c r="A57" s="448" t="s">
        <v>215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255"/>
    </row>
    <row r="58" spans="1:12" ht="15.75" thickBot="1" x14ac:dyDescent="0.3">
      <c r="A58" s="464" t="s">
        <v>41</v>
      </c>
      <c r="B58" s="467" t="s">
        <v>42</v>
      </c>
      <c r="C58" s="468"/>
      <c r="D58" s="469"/>
      <c r="E58" s="476" t="s">
        <v>216</v>
      </c>
      <c r="F58" s="476" t="s">
        <v>6</v>
      </c>
      <c r="G58" s="452" t="s">
        <v>7</v>
      </c>
      <c r="H58" s="453"/>
      <c r="I58" s="453"/>
      <c r="J58" s="454"/>
      <c r="K58" s="255"/>
      <c r="L58" s="255"/>
    </row>
    <row r="59" spans="1:12" ht="15.75" thickBot="1" x14ac:dyDescent="0.3">
      <c r="A59" s="465"/>
      <c r="B59" s="470"/>
      <c r="C59" s="471"/>
      <c r="D59" s="472"/>
      <c r="E59" s="477"/>
      <c r="F59" s="478"/>
      <c r="G59" s="261"/>
      <c r="H59" s="452" t="s">
        <v>98</v>
      </c>
      <c r="I59" s="453"/>
      <c r="J59" s="454"/>
      <c r="K59" s="255"/>
      <c r="L59" s="255"/>
    </row>
    <row r="60" spans="1:12" ht="15.75" thickBot="1" x14ac:dyDescent="0.3">
      <c r="A60" s="466"/>
      <c r="B60" s="473"/>
      <c r="C60" s="474"/>
      <c r="D60" s="475"/>
      <c r="E60" s="478"/>
      <c r="F60" s="262">
        <v>2016</v>
      </c>
      <c r="G60" s="262">
        <v>2017</v>
      </c>
      <c r="H60" s="262">
        <v>2018</v>
      </c>
      <c r="I60" s="262">
        <v>2019</v>
      </c>
      <c r="J60" s="262">
        <v>2020</v>
      </c>
      <c r="K60" s="255"/>
      <c r="L60" s="255"/>
    </row>
    <row r="61" spans="1:12" ht="24" x14ac:dyDescent="0.25">
      <c r="A61" s="270" t="str">
        <f>'[1]Приложение 3'!J16</f>
        <v>Отношение выигранных судебных дел к их общему количеству</v>
      </c>
      <c r="B61" s="455"/>
      <c r="C61" s="456"/>
      <c r="D61" s="457"/>
      <c r="E61" s="263" t="s">
        <v>8</v>
      </c>
      <c r="F61" s="175">
        <v>128</v>
      </c>
      <c r="G61" s="175" t="s">
        <v>105</v>
      </c>
      <c r="H61" s="175" t="s">
        <v>105</v>
      </c>
      <c r="I61" s="175" t="s">
        <v>105</v>
      </c>
      <c r="J61" s="175" t="s">
        <v>105</v>
      </c>
      <c r="K61" s="255"/>
      <c r="L61" s="255"/>
    </row>
    <row r="62" spans="1:12" x14ac:dyDescent="0.25">
      <c r="A62" s="264"/>
      <c r="B62" s="450"/>
      <c r="C62" s="440"/>
      <c r="D62" s="451"/>
      <c r="E62" s="265"/>
      <c r="F62" s="107"/>
      <c r="G62" s="107"/>
      <c r="H62" s="107"/>
      <c r="I62" s="107"/>
      <c r="J62" s="107"/>
      <c r="K62" s="255"/>
      <c r="L62" s="255"/>
    </row>
    <row r="63" spans="1:12" ht="15.75" thickBot="1" x14ac:dyDescent="0.3">
      <c r="A63" s="266"/>
      <c r="B63" s="450"/>
      <c r="C63" s="440"/>
      <c r="D63" s="451"/>
      <c r="E63" s="267"/>
      <c r="F63" s="268"/>
      <c r="G63" s="268"/>
      <c r="H63" s="268"/>
      <c r="I63" s="268"/>
      <c r="J63" s="268"/>
      <c r="K63" s="255"/>
      <c r="L63" s="255"/>
    </row>
    <row r="64" spans="1:12" x14ac:dyDescent="0.25">
      <c r="A64" s="116"/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6"/>
    </row>
    <row r="65" spans="1:12" x14ac:dyDescent="0.25">
      <c r="A65" s="116"/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</row>
    <row r="66" spans="1:12" x14ac:dyDescent="0.25">
      <c r="A66" s="119" t="s">
        <v>40</v>
      </c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</row>
    <row r="67" spans="1:12" ht="15.75" thickBot="1" x14ac:dyDescent="0.3">
      <c r="A67" s="448" t="s">
        <v>215</v>
      </c>
      <c r="B67" s="445"/>
      <c r="C67" s="445"/>
      <c r="D67" s="445"/>
      <c r="E67" s="445"/>
      <c r="F67" s="445"/>
      <c r="G67" s="445"/>
      <c r="H67" s="445"/>
      <c r="I67" s="445"/>
      <c r="J67" s="445"/>
      <c r="K67" s="445"/>
      <c r="L67" s="255"/>
    </row>
    <row r="68" spans="1:12" ht="15.75" thickBot="1" x14ac:dyDescent="0.3">
      <c r="A68" s="464" t="s">
        <v>41</v>
      </c>
      <c r="B68" s="467" t="s">
        <v>42</v>
      </c>
      <c r="C68" s="468"/>
      <c r="D68" s="469"/>
      <c r="E68" s="476" t="s">
        <v>216</v>
      </c>
      <c r="F68" s="476" t="s">
        <v>6</v>
      </c>
      <c r="G68" s="452" t="s">
        <v>7</v>
      </c>
      <c r="H68" s="453"/>
      <c r="I68" s="453"/>
      <c r="J68" s="454"/>
      <c r="K68" s="255"/>
      <c r="L68" s="255"/>
    </row>
    <row r="69" spans="1:12" ht="15.75" thickBot="1" x14ac:dyDescent="0.3">
      <c r="A69" s="465"/>
      <c r="B69" s="470"/>
      <c r="C69" s="471"/>
      <c r="D69" s="472"/>
      <c r="E69" s="477"/>
      <c r="F69" s="478"/>
      <c r="G69" s="261"/>
      <c r="H69" s="452" t="s">
        <v>98</v>
      </c>
      <c r="I69" s="453"/>
      <c r="J69" s="454"/>
      <c r="K69" s="255"/>
      <c r="L69" s="255"/>
    </row>
    <row r="70" spans="1:12" ht="15.75" thickBot="1" x14ac:dyDescent="0.3">
      <c r="A70" s="466"/>
      <c r="B70" s="473"/>
      <c r="C70" s="474"/>
      <c r="D70" s="475"/>
      <c r="E70" s="478"/>
      <c r="F70" s="262">
        <v>2016</v>
      </c>
      <c r="G70" s="262">
        <v>2017</v>
      </c>
      <c r="H70" s="262">
        <v>2018</v>
      </c>
      <c r="I70" s="262">
        <v>2019</v>
      </c>
      <c r="J70" s="262">
        <v>2020</v>
      </c>
      <c r="K70" s="255"/>
      <c r="L70" s="255"/>
    </row>
    <row r="71" spans="1:12" ht="24" x14ac:dyDescent="0.25">
      <c r="A71" s="270" t="str">
        <f>'[1]Приложение 3'!J17</f>
        <v>Количество положительных упоминаний мин-ва/вед-ва в СМИ</v>
      </c>
      <c r="B71" s="455"/>
      <c r="C71" s="456"/>
      <c r="D71" s="457"/>
      <c r="E71" s="263" t="s">
        <v>8</v>
      </c>
      <c r="F71" s="175">
        <v>18</v>
      </c>
      <c r="G71" s="175" t="s">
        <v>135</v>
      </c>
      <c r="H71" s="175" t="s">
        <v>135</v>
      </c>
      <c r="I71" s="175" t="s">
        <v>105</v>
      </c>
      <c r="J71" s="175" t="s">
        <v>105</v>
      </c>
      <c r="K71" s="255"/>
      <c r="L71" s="255"/>
    </row>
    <row r="72" spans="1:12" x14ac:dyDescent="0.25">
      <c r="A72" s="264"/>
      <c r="B72" s="450"/>
      <c r="C72" s="440"/>
      <c r="D72" s="451"/>
      <c r="E72" s="265"/>
      <c r="F72" s="107"/>
      <c r="G72" s="107"/>
      <c r="H72" s="107"/>
      <c r="I72" s="107"/>
      <c r="J72" s="107"/>
      <c r="K72" s="255"/>
      <c r="L72" s="255"/>
    </row>
    <row r="73" spans="1:12" ht="15.75" thickBot="1" x14ac:dyDescent="0.3">
      <c r="A73" s="266"/>
      <c r="B73" s="450"/>
      <c r="C73" s="440"/>
      <c r="D73" s="451"/>
      <c r="E73" s="267"/>
      <c r="F73" s="268"/>
      <c r="G73" s="268"/>
      <c r="H73" s="268"/>
      <c r="I73" s="268"/>
      <c r="J73" s="268"/>
      <c r="K73" s="255"/>
      <c r="L73" s="255"/>
    </row>
    <row r="74" spans="1:12" x14ac:dyDescent="0.25">
      <c r="A74" s="116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</row>
    <row r="75" spans="1:12" ht="15.75" thickBot="1" x14ac:dyDescent="0.3">
      <c r="A75" s="116"/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6"/>
    </row>
    <row r="76" spans="1:12" ht="15.75" thickBot="1" x14ac:dyDescent="0.3">
      <c r="A76" s="111" t="s">
        <v>27</v>
      </c>
      <c r="B76" s="447" t="s">
        <v>93</v>
      </c>
      <c r="C76" s="445"/>
      <c r="D76" s="445"/>
      <c r="E76" s="445"/>
      <c r="F76" s="445"/>
      <c r="G76" s="445"/>
      <c r="H76" s="445"/>
      <c r="I76" s="445"/>
      <c r="J76" s="445"/>
      <c r="K76" s="445"/>
      <c r="L76" s="445"/>
    </row>
    <row r="77" spans="1:12" ht="15.75" thickBot="1" x14ac:dyDescent="0.3">
      <c r="A77" s="112" t="s">
        <v>28</v>
      </c>
      <c r="B77" s="448" t="s">
        <v>210</v>
      </c>
      <c r="C77" s="445"/>
      <c r="D77" s="445"/>
      <c r="E77" s="445"/>
      <c r="F77" s="445"/>
      <c r="G77" s="445"/>
      <c r="H77" s="445"/>
      <c r="I77" s="445"/>
      <c r="J77" s="445"/>
      <c r="K77" s="445"/>
      <c r="L77" s="445"/>
    </row>
    <row r="78" spans="1:12" ht="15.75" thickBot="1" x14ac:dyDescent="0.3">
      <c r="A78" s="113" t="s">
        <v>29</v>
      </c>
      <c r="B78" s="448" t="s">
        <v>218</v>
      </c>
      <c r="C78" s="479"/>
      <c r="D78" s="479"/>
      <c r="E78" s="479"/>
      <c r="F78" s="479"/>
      <c r="G78" s="479"/>
      <c r="H78" s="479"/>
      <c r="I78" s="479"/>
      <c r="J78" s="479"/>
      <c r="K78" s="479"/>
      <c r="L78" s="479"/>
    </row>
    <row r="79" spans="1:12" ht="15.75" thickBot="1" x14ac:dyDescent="0.3">
      <c r="A79" s="114" t="s">
        <v>30</v>
      </c>
      <c r="B79" s="449" t="s">
        <v>219</v>
      </c>
      <c r="C79" s="449"/>
      <c r="D79" s="449"/>
      <c r="E79" s="449"/>
      <c r="F79" s="449"/>
      <c r="G79" s="449"/>
      <c r="H79" s="449"/>
      <c r="I79" s="449"/>
      <c r="J79" s="449"/>
      <c r="K79" s="449"/>
      <c r="L79" s="447"/>
    </row>
    <row r="80" spans="1:12" ht="15.75" thickBot="1" x14ac:dyDescent="0.3">
      <c r="A80" s="112" t="s">
        <v>31</v>
      </c>
      <c r="B80" s="257" t="s">
        <v>213</v>
      </c>
      <c r="C80" s="438" t="s">
        <v>32</v>
      </c>
      <c r="D80" s="439"/>
      <c r="E80" s="257"/>
      <c r="F80" s="438" t="s">
        <v>33</v>
      </c>
      <c r="G80" s="440"/>
      <c r="H80" s="440"/>
      <c r="I80" s="439"/>
      <c r="J80" s="441" t="s">
        <v>34</v>
      </c>
      <c r="K80" s="441"/>
      <c r="L80" s="441"/>
    </row>
    <row r="81" spans="1:13" ht="15.75" thickBot="1" x14ac:dyDescent="0.3">
      <c r="A81" s="112" t="s">
        <v>35</v>
      </c>
      <c r="B81" s="442" t="s">
        <v>220</v>
      </c>
      <c r="C81" s="443"/>
      <c r="D81" s="443"/>
      <c r="E81" s="443"/>
      <c r="F81" s="443"/>
      <c r="G81" s="443"/>
      <c r="H81" s="443"/>
      <c r="I81" s="443"/>
      <c r="J81" s="443"/>
      <c r="K81" s="443"/>
      <c r="L81" s="443"/>
    </row>
    <row r="82" spans="1:13" ht="24.75" thickBot="1" x14ac:dyDescent="0.3">
      <c r="A82" s="112" t="s">
        <v>36</v>
      </c>
      <c r="B82" s="444"/>
      <c r="C82" s="445"/>
      <c r="D82" s="445"/>
      <c r="E82" s="445"/>
      <c r="F82" s="445"/>
      <c r="G82" s="445"/>
      <c r="H82" s="445"/>
      <c r="I82" s="445"/>
      <c r="J82" s="445"/>
      <c r="K82" s="445"/>
      <c r="L82" s="445"/>
    </row>
    <row r="83" spans="1:13" x14ac:dyDescent="0.25">
      <c r="A83" s="254"/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</row>
    <row r="84" spans="1:13" x14ac:dyDescent="0.25">
      <c r="A84" s="109" t="s">
        <v>37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</row>
    <row r="85" spans="1:13" ht="15" customHeight="1" x14ac:dyDescent="0.25">
      <c r="A85" s="448" t="s">
        <v>221</v>
      </c>
      <c r="B85" s="445"/>
      <c r="C85" s="445"/>
      <c r="D85" s="445"/>
      <c r="E85" s="445"/>
      <c r="F85" s="445"/>
      <c r="G85" s="445"/>
      <c r="H85" s="445"/>
      <c r="I85" s="445"/>
      <c r="J85" s="445"/>
      <c r="K85" s="445"/>
      <c r="L85" s="258" t="s">
        <v>38</v>
      </c>
    </row>
    <row r="86" spans="1:13" x14ac:dyDescent="0.25">
      <c r="A86" s="458" t="s">
        <v>39</v>
      </c>
      <c r="B86" s="461" t="s">
        <v>49</v>
      </c>
      <c r="C86" s="462"/>
      <c r="D86" s="463"/>
      <c r="E86" s="68"/>
      <c r="F86" s="461" t="s">
        <v>50</v>
      </c>
      <c r="G86" s="462"/>
      <c r="H86" s="463"/>
      <c r="I86" s="461" t="s">
        <v>48</v>
      </c>
      <c r="J86" s="462"/>
      <c r="K86" s="462"/>
      <c r="L86" s="463"/>
      <c r="M86" s="51" t="s">
        <v>1</v>
      </c>
    </row>
    <row r="87" spans="1:13" x14ac:dyDescent="0.25">
      <c r="A87" s="459"/>
      <c r="B87" s="458" t="s">
        <v>75</v>
      </c>
      <c r="C87" s="461" t="s">
        <v>47</v>
      </c>
      <c r="D87" s="462"/>
      <c r="E87" s="463"/>
      <c r="F87" s="458" t="s">
        <v>76</v>
      </c>
      <c r="G87" s="461" t="s">
        <v>47</v>
      </c>
      <c r="H87" s="463"/>
      <c r="I87" s="458" t="s">
        <v>76</v>
      </c>
      <c r="J87" s="461" t="s">
        <v>47</v>
      </c>
      <c r="K87" s="462"/>
      <c r="L87" s="463"/>
      <c r="M87" s="51"/>
    </row>
    <row r="88" spans="1:13" ht="85.5" x14ac:dyDescent="0.25">
      <c r="A88" s="460"/>
      <c r="B88" s="460"/>
      <c r="C88" s="68" t="s">
        <v>77</v>
      </c>
      <c r="D88" s="68" t="s">
        <v>78</v>
      </c>
      <c r="E88" s="68" t="s">
        <v>89</v>
      </c>
      <c r="F88" s="460"/>
      <c r="G88" s="68" t="s">
        <v>90</v>
      </c>
      <c r="H88" s="68" t="s">
        <v>91</v>
      </c>
      <c r="I88" s="460"/>
      <c r="J88" s="68" t="s">
        <v>77</v>
      </c>
      <c r="K88" s="68" t="s">
        <v>87</v>
      </c>
      <c r="L88" s="68" t="s">
        <v>79</v>
      </c>
      <c r="M88" s="52"/>
    </row>
    <row r="89" spans="1:13" x14ac:dyDescent="0.25">
      <c r="A89" s="68">
        <v>2020</v>
      </c>
      <c r="B89" s="176">
        <f>C89+D89+E89</f>
        <v>405443.4</v>
      </c>
      <c r="C89" s="176">
        <v>187164.7</v>
      </c>
      <c r="D89" s="176">
        <v>98278.7</v>
      </c>
      <c r="E89" s="176">
        <v>120000</v>
      </c>
      <c r="F89" s="176"/>
      <c r="G89" s="176"/>
      <c r="H89" s="176"/>
      <c r="I89" s="176">
        <f>J89+K89+L89</f>
        <v>2259.4</v>
      </c>
      <c r="J89" s="176">
        <v>1172.5</v>
      </c>
      <c r="K89" s="176">
        <f>786.9</f>
        <v>786.9</v>
      </c>
      <c r="L89" s="259">
        <v>300</v>
      </c>
      <c r="M89" s="49">
        <f t="shared" ref="M89:M91" si="3">B89+F89+I89</f>
        <v>407702.80000000005</v>
      </c>
    </row>
    <row r="90" spans="1:13" x14ac:dyDescent="0.25">
      <c r="A90" s="68">
        <v>2021</v>
      </c>
      <c r="B90" s="176">
        <f t="shared" ref="B90:B91" si="4">C90+D90+E90</f>
        <v>424674.80000000005</v>
      </c>
      <c r="C90" s="176">
        <v>187164.7</v>
      </c>
      <c r="D90" s="176">
        <v>98278.7</v>
      </c>
      <c r="E90" s="176">
        <f>120000+19231.4</f>
        <v>139231.4</v>
      </c>
      <c r="F90" s="176"/>
      <c r="G90" s="176"/>
      <c r="H90" s="176"/>
      <c r="I90" s="176">
        <f>I89*1%+I89</f>
        <v>2281.9940000000001</v>
      </c>
      <c r="J90" s="176">
        <v>1188</v>
      </c>
      <c r="K90" s="176">
        <v>803.2</v>
      </c>
      <c r="L90" s="176">
        <v>304</v>
      </c>
      <c r="M90" s="49">
        <f t="shared" si="3"/>
        <v>426956.79400000005</v>
      </c>
    </row>
    <row r="91" spans="1:13" x14ac:dyDescent="0.25">
      <c r="A91" s="68">
        <v>2022</v>
      </c>
      <c r="B91" s="176">
        <f t="shared" si="4"/>
        <v>467696.10000000003</v>
      </c>
      <c r="C91" s="176">
        <v>187164.7</v>
      </c>
      <c r="D91" s="176">
        <v>98278.7</v>
      </c>
      <c r="E91" s="176">
        <f>120000+62252.7</f>
        <v>182252.7</v>
      </c>
      <c r="F91" s="176"/>
      <c r="G91" s="176"/>
      <c r="H91" s="176"/>
      <c r="I91" s="176">
        <f>I90*1%+I90</f>
        <v>2304.81394</v>
      </c>
      <c r="J91" s="176">
        <f t="shared" ref="J91:L91" si="5">J90*1%+J90</f>
        <v>1199.8800000000001</v>
      </c>
      <c r="K91" s="176">
        <f t="shared" si="5"/>
        <v>811.23200000000008</v>
      </c>
      <c r="L91" s="176">
        <f t="shared" si="5"/>
        <v>307.04000000000002</v>
      </c>
      <c r="M91" s="49">
        <f t="shared" si="3"/>
        <v>470000.91394000006</v>
      </c>
    </row>
    <row r="92" spans="1:13" x14ac:dyDescent="0.25">
      <c r="A92" s="254"/>
      <c r="B92" s="254"/>
      <c r="C92" s="254"/>
      <c r="D92" s="254"/>
      <c r="E92" s="254"/>
      <c r="F92" s="254"/>
      <c r="G92" s="254"/>
      <c r="H92" s="254"/>
      <c r="I92" s="254"/>
      <c r="J92" s="254"/>
      <c r="K92" s="254"/>
      <c r="L92" s="254"/>
    </row>
    <row r="93" spans="1:13" x14ac:dyDescent="0.25">
      <c r="A93" s="119" t="s">
        <v>40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</row>
    <row r="94" spans="1:13" ht="15.75" thickBot="1" x14ac:dyDescent="0.3">
      <c r="A94" s="448" t="s">
        <v>222</v>
      </c>
      <c r="B94" s="445"/>
      <c r="C94" s="445"/>
      <c r="D94" s="445"/>
      <c r="E94" s="445"/>
      <c r="F94" s="445"/>
      <c r="G94" s="445"/>
      <c r="H94" s="445"/>
      <c r="I94" s="445"/>
      <c r="J94" s="445"/>
      <c r="K94" s="445"/>
      <c r="L94" s="255"/>
    </row>
    <row r="95" spans="1:13" ht="15.75" thickBot="1" x14ac:dyDescent="0.3">
      <c r="A95" s="464" t="s">
        <v>41</v>
      </c>
      <c r="B95" s="467" t="s">
        <v>42</v>
      </c>
      <c r="C95" s="468"/>
      <c r="D95" s="469"/>
      <c r="E95" s="476" t="s">
        <v>216</v>
      </c>
      <c r="F95" s="476" t="s">
        <v>6</v>
      </c>
      <c r="G95" s="452" t="s">
        <v>7</v>
      </c>
      <c r="H95" s="453"/>
      <c r="I95" s="453"/>
      <c r="J95" s="454"/>
      <c r="K95" s="255"/>
      <c r="L95" s="255"/>
    </row>
    <row r="96" spans="1:13" ht="15.75" thickBot="1" x14ac:dyDescent="0.3">
      <c r="A96" s="465"/>
      <c r="B96" s="470"/>
      <c r="C96" s="471"/>
      <c r="D96" s="472"/>
      <c r="E96" s="477"/>
      <c r="F96" s="478"/>
      <c r="G96" s="261"/>
      <c r="H96" s="452" t="s">
        <v>98</v>
      </c>
      <c r="I96" s="453"/>
      <c r="J96" s="454"/>
      <c r="K96" s="255"/>
      <c r="L96" s="255"/>
    </row>
    <row r="97" spans="1:12" ht="15.75" thickBot="1" x14ac:dyDescent="0.3">
      <c r="A97" s="466"/>
      <c r="B97" s="473"/>
      <c r="C97" s="474"/>
      <c r="D97" s="475"/>
      <c r="E97" s="478"/>
      <c r="F97" s="262">
        <v>2016</v>
      </c>
      <c r="G97" s="262">
        <v>2017</v>
      </c>
      <c r="H97" s="262">
        <v>2018</v>
      </c>
      <c r="I97" s="262">
        <v>2019</v>
      </c>
      <c r="J97" s="262">
        <v>2020</v>
      </c>
      <c r="K97" s="255"/>
      <c r="L97" s="255"/>
    </row>
    <row r="98" spans="1:12" ht="36" x14ac:dyDescent="0.25">
      <c r="A98" s="270" t="s">
        <v>223</v>
      </c>
      <c r="B98" s="455"/>
      <c r="C98" s="456"/>
      <c r="D98" s="457"/>
      <c r="E98" s="263" t="s">
        <v>8</v>
      </c>
      <c r="F98" s="175">
        <v>100</v>
      </c>
      <c r="G98" s="175">
        <v>100</v>
      </c>
      <c r="H98" s="175">
        <v>100</v>
      </c>
      <c r="I98" s="175">
        <v>101</v>
      </c>
      <c r="J98" s="175">
        <v>102</v>
      </c>
      <c r="K98" s="255"/>
      <c r="L98" s="255"/>
    </row>
    <row r="99" spans="1:12" x14ac:dyDescent="0.25">
      <c r="A99" s="264"/>
      <c r="B99" s="450"/>
      <c r="C99" s="440"/>
      <c r="D99" s="451"/>
      <c r="E99" s="265"/>
      <c r="F99" s="107"/>
      <c r="G99" s="107"/>
      <c r="H99" s="107"/>
      <c r="I99" s="107"/>
      <c r="J99" s="107"/>
      <c r="K99" s="255"/>
      <c r="L99" s="255"/>
    </row>
    <row r="100" spans="1:12" ht="15.75" thickBot="1" x14ac:dyDescent="0.3">
      <c r="A100" s="266"/>
      <c r="B100" s="450"/>
      <c r="C100" s="440"/>
      <c r="D100" s="451"/>
      <c r="E100" s="267"/>
      <c r="F100" s="268"/>
      <c r="G100" s="268"/>
      <c r="H100" s="268"/>
      <c r="I100" s="268"/>
      <c r="J100" s="268"/>
      <c r="K100" s="255"/>
      <c r="L100" s="255"/>
    </row>
    <row r="101" spans="1:12" x14ac:dyDescent="0.25">
      <c r="A101" s="116"/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6"/>
    </row>
    <row r="102" spans="1:12" x14ac:dyDescent="0.25">
      <c r="A102" s="116"/>
      <c r="B102" s="255"/>
      <c r="C102" s="255"/>
      <c r="D102" s="255"/>
      <c r="E102" s="255"/>
      <c r="F102" s="255"/>
      <c r="G102" s="255"/>
      <c r="H102" s="255"/>
      <c r="I102" s="255"/>
      <c r="J102" s="255"/>
      <c r="K102" s="255"/>
      <c r="L102" s="256"/>
    </row>
    <row r="103" spans="1:12" ht="15.75" thickBot="1" x14ac:dyDescent="0.3">
      <c r="A103" s="109">
        <v>2</v>
      </c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</row>
    <row r="104" spans="1:12" ht="15.75" thickBot="1" x14ac:dyDescent="0.3">
      <c r="A104" s="111" t="s">
        <v>27</v>
      </c>
      <c r="B104" s="447" t="s">
        <v>93</v>
      </c>
      <c r="C104" s="445"/>
      <c r="D104" s="445"/>
      <c r="E104" s="445"/>
      <c r="F104" s="445"/>
      <c r="G104" s="445"/>
      <c r="H104" s="445"/>
      <c r="I104" s="445"/>
      <c r="J104" s="445"/>
      <c r="K104" s="445"/>
      <c r="L104" s="445"/>
    </row>
    <row r="105" spans="1:12" ht="25.5" customHeight="1" thickBot="1" x14ac:dyDescent="0.3">
      <c r="A105" s="112" t="s">
        <v>28</v>
      </c>
      <c r="B105" s="448" t="s">
        <v>224</v>
      </c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</row>
    <row r="106" spans="1:12" ht="66.75" customHeight="1" thickBot="1" x14ac:dyDescent="0.3">
      <c r="A106" s="113" t="s">
        <v>29</v>
      </c>
      <c r="B106" s="448" t="s">
        <v>225</v>
      </c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</row>
    <row r="107" spans="1:12" ht="75.75" customHeight="1" thickBot="1" x14ac:dyDescent="0.3">
      <c r="A107" s="114" t="s">
        <v>30</v>
      </c>
      <c r="B107" s="480" t="s">
        <v>352</v>
      </c>
      <c r="C107" s="449"/>
      <c r="D107" s="449"/>
      <c r="E107" s="449"/>
      <c r="F107" s="449"/>
      <c r="G107" s="449"/>
      <c r="H107" s="449"/>
      <c r="I107" s="449"/>
      <c r="J107" s="449"/>
      <c r="K107" s="449"/>
      <c r="L107" s="447"/>
    </row>
    <row r="108" spans="1:12" ht="45" customHeight="1" thickBot="1" x14ac:dyDescent="0.3">
      <c r="A108" s="112" t="s">
        <v>31</v>
      </c>
      <c r="B108" s="257" t="s">
        <v>213</v>
      </c>
      <c r="C108" s="438" t="s">
        <v>32</v>
      </c>
      <c r="D108" s="439"/>
      <c r="E108" s="271"/>
      <c r="F108" s="438" t="s">
        <v>33</v>
      </c>
      <c r="G108" s="440"/>
      <c r="H108" s="440"/>
      <c r="I108" s="439"/>
      <c r="J108" s="441" t="s">
        <v>34</v>
      </c>
      <c r="K108" s="441"/>
      <c r="L108" s="441"/>
    </row>
    <row r="109" spans="1:12" ht="62.25" customHeight="1" thickBot="1" x14ac:dyDescent="0.3">
      <c r="A109" s="112" t="s">
        <v>35</v>
      </c>
      <c r="B109" s="442" t="s">
        <v>226</v>
      </c>
      <c r="C109" s="443"/>
      <c r="D109" s="443"/>
      <c r="E109" s="443"/>
      <c r="F109" s="443"/>
      <c r="G109" s="443"/>
      <c r="H109" s="443"/>
      <c r="I109" s="443"/>
      <c r="J109" s="443"/>
      <c r="K109" s="443"/>
      <c r="L109" s="443"/>
    </row>
    <row r="110" spans="1:12" ht="54" customHeight="1" thickBot="1" x14ac:dyDescent="0.3">
      <c r="A110" s="112" t="s">
        <v>36</v>
      </c>
      <c r="B110" s="444" t="s">
        <v>351</v>
      </c>
      <c r="C110" s="445"/>
      <c r="D110" s="445"/>
      <c r="E110" s="445"/>
      <c r="F110" s="445"/>
      <c r="G110" s="445"/>
      <c r="H110" s="445"/>
      <c r="I110" s="445"/>
      <c r="J110" s="445"/>
      <c r="K110" s="445"/>
      <c r="L110" s="445"/>
    </row>
    <row r="111" spans="1:12" x14ac:dyDescent="0.25">
      <c r="A111" s="254"/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</row>
    <row r="112" spans="1:12" x14ac:dyDescent="0.25">
      <c r="A112" s="254"/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</row>
    <row r="113" spans="1:13" x14ac:dyDescent="0.25">
      <c r="A113" s="109" t="s">
        <v>37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4"/>
    </row>
    <row r="114" spans="1:13" ht="51.75" customHeight="1" x14ac:dyDescent="0.25">
      <c r="A114" s="448" t="s">
        <v>225</v>
      </c>
      <c r="B114" s="445"/>
      <c r="C114" s="445"/>
      <c r="D114" s="445"/>
      <c r="E114" s="445"/>
      <c r="F114" s="445"/>
      <c r="G114" s="445"/>
      <c r="H114" s="445"/>
      <c r="I114" s="445"/>
      <c r="J114" s="445"/>
      <c r="K114" s="445"/>
      <c r="L114" s="254"/>
    </row>
    <row r="115" spans="1:13" x14ac:dyDescent="0.25">
      <c r="A115" s="109" t="s">
        <v>37</v>
      </c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</row>
    <row r="116" spans="1:13" ht="15.75" thickBot="1" x14ac:dyDescent="0.3">
      <c r="A116" s="448" t="s">
        <v>221</v>
      </c>
      <c r="B116" s="445"/>
      <c r="C116" s="445"/>
      <c r="D116" s="445"/>
      <c r="E116" s="445"/>
      <c r="F116" s="445"/>
      <c r="G116" s="445"/>
      <c r="H116" s="445"/>
      <c r="I116" s="445"/>
      <c r="J116" s="445"/>
      <c r="K116" s="445"/>
      <c r="L116" s="258" t="s">
        <v>38</v>
      </c>
    </row>
    <row r="117" spans="1:13" x14ac:dyDescent="0.25">
      <c r="A117" s="464" t="s">
        <v>227</v>
      </c>
      <c r="B117" s="461" t="s">
        <v>49</v>
      </c>
      <c r="C117" s="462"/>
      <c r="D117" s="463"/>
      <c r="E117" s="68"/>
      <c r="F117" s="461" t="s">
        <v>50</v>
      </c>
      <c r="G117" s="462"/>
      <c r="H117" s="463"/>
      <c r="I117" s="461" t="s">
        <v>48</v>
      </c>
      <c r="J117" s="462"/>
      <c r="K117" s="462"/>
      <c r="L117" s="463"/>
      <c r="M117" s="51" t="s">
        <v>1</v>
      </c>
    </row>
    <row r="118" spans="1:13" x14ac:dyDescent="0.25">
      <c r="A118" s="465"/>
      <c r="B118" s="458" t="s">
        <v>75</v>
      </c>
      <c r="C118" s="461" t="s">
        <v>47</v>
      </c>
      <c r="D118" s="462"/>
      <c r="E118" s="463"/>
      <c r="F118" s="458" t="s">
        <v>76</v>
      </c>
      <c r="G118" s="461" t="s">
        <v>47</v>
      </c>
      <c r="H118" s="463"/>
      <c r="I118" s="458" t="s">
        <v>76</v>
      </c>
      <c r="J118" s="461" t="s">
        <v>47</v>
      </c>
      <c r="K118" s="462"/>
      <c r="L118" s="463"/>
      <c r="M118" s="51"/>
    </row>
    <row r="119" spans="1:13" ht="86.25" thickBot="1" x14ac:dyDescent="0.3">
      <c r="A119" s="466"/>
      <c r="B119" s="460"/>
      <c r="C119" s="68" t="s">
        <v>77</v>
      </c>
      <c r="D119" s="68" t="s">
        <v>78</v>
      </c>
      <c r="E119" s="68" t="s">
        <v>89</v>
      </c>
      <c r="F119" s="460"/>
      <c r="G119" s="68" t="s">
        <v>90</v>
      </c>
      <c r="H119" s="68" t="s">
        <v>91</v>
      </c>
      <c r="I119" s="460"/>
      <c r="J119" s="68" t="s">
        <v>77</v>
      </c>
      <c r="K119" s="68" t="s">
        <v>87</v>
      </c>
      <c r="L119" s="68" t="s">
        <v>79</v>
      </c>
      <c r="M119" s="52"/>
    </row>
    <row r="120" spans="1:13" x14ac:dyDescent="0.25">
      <c r="A120" s="68">
        <v>2020</v>
      </c>
      <c r="B120" s="176">
        <f>C120+D120+E120</f>
        <v>2748158.2</v>
      </c>
      <c r="C120" s="176">
        <v>2732955</v>
      </c>
      <c r="D120" s="176">
        <v>15203.2</v>
      </c>
      <c r="E120" s="176"/>
      <c r="F120" s="176"/>
      <c r="G120" s="176"/>
      <c r="H120" s="176"/>
      <c r="I120" s="176">
        <f>J120+K120+L120</f>
        <v>11960.8</v>
      </c>
      <c r="J120" s="176"/>
      <c r="K120" s="176">
        <v>11960.8</v>
      </c>
      <c r="L120" s="259"/>
      <c r="M120" s="49">
        <f t="shared" ref="M120:M122" si="6">B120+F120+I120</f>
        <v>2760119</v>
      </c>
    </row>
    <row r="121" spans="1:13" x14ac:dyDescent="0.25">
      <c r="A121" s="68">
        <v>2021</v>
      </c>
      <c r="B121" s="176">
        <f>C121+D121</f>
        <v>2704187.6</v>
      </c>
      <c r="C121" s="176">
        <v>2689227.7</v>
      </c>
      <c r="D121" s="176">
        <v>14959.9</v>
      </c>
      <c r="E121" s="176">
        <f t="shared" ref="E121:E122" si="7">E120*1%+E120</f>
        <v>0</v>
      </c>
      <c r="F121" s="176"/>
      <c r="G121" s="176"/>
      <c r="H121" s="176"/>
      <c r="I121" s="176">
        <f>I120*1%+I120</f>
        <v>12080.407999999999</v>
      </c>
      <c r="J121" s="176"/>
      <c r="K121" s="176">
        <v>12080.4</v>
      </c>
      <c r="L121" s="176"/>
      <c r="M121" s="49">
        <f t="shared" si="6"/>
        <v>2716268.0079999999</v>
      </c>
    </row>
    <row r="122" spans="1:13" x14ac:dyDescent="0.25">
      <c r="A122" s="68">
        <v>2022</v>
      </c>
      <c r="B122" s="176">
        <f>C122+D122</f>
        <v>2824007.4</v>
      </c>
      <c r="C122" s="176">
        <v>2808384.6</v>
      </c>
      <c r="D122" s="176">
        <v>15622.8</v>
      </c>
      <c r="E122" s="176">
        <f t="shared" si="7"/>
        <v>0</v>
      </c>
      <c r="F122" s="176"/>
      <c r="G122" s="176"/>
      <c r="H122" s="176"/>
      <c r="I122" s="176">
        <f>I121*1%+I121</f>
        <v>12201.212079999999</v>
      </c>
      <c r="J122" s="176"/>
      <c r="K122" s="176">
        <v>12080.4</v>
      </c>
      <c r="L122" s="176"/>
      <c r="M122" s="49">
        <f t="shared" si="6"/>
        <v>2836208.6120799999</v>
      </c>
    </row>
    <row r="123" spans="1:13" x14ac:dyDescent="0.25">
      <c r="A123" s="254"/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</row>
    <row r="124" spans="1:13" x14ac:dyDescent="0.25">
      <c r="A124" s="119" t="s">
        <v>40</v>
      </c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</row>
    <row r="125" spans="1:13" ht="33" customHeight="1" thickBot="1" x14ac:dyDescent="0.3">
      <c r="A125" s="448" t="s">
        <v>225</v>
      </c>
      <c r="B125" s="445"/>
      <c r="C125" s="445"/>
      <c r="D125" s="445"/>
      <c r="E125" s="445"/>
      <c r="F125" s="445"/>
      <c r="G125" s="445"/>
      <c r="H125" s="445"/>
      <c r="I125" s="445"/>
      <c r="J125" s="445"/>
      <c r="K125" s="445"/>
      <c r="L125" s="255"/>
    </row>
    <row r="126" spans="1:13" ht="15.75" thickBot="1" x14ac:dyDescent="0.3">
      <c r="A126" s="464" t="s">
        <v>41</v>
      </c>
      <c r="B126" s="467" t="s">
        <v>42</v>
      </c>
      <c r="C126" s="468"/>
      <c r="D126" s="469"/>
      <c r="E126" s="476" t="s">
        <v>216</v>
      </c>
      <c r="F126" s="476" t="s">
        <v>6</v>
      </c>
      <c r="G126" s="452" t="s">
        <v>7</v>
      </c>
      <c r="H126" s="453"/>
      <c r="I126" s="453"/>
      <c r="J126" s="454"/>
      <c r="K126" s="255"/>
      <c r="L126" s="255"/>
    </row>
    <row r="127" spans="1:13" ht="15.75" thickBot="1" x14ac:dyDescent="0.3">
      <c r="A127" s="465"/>
      <c r="B127" s="470"/>
      <c r="C127" s="471"/>
      <c r="D127" s="472"/>
      <c r="E127" s="477"/>
      <c r="F127" s="478"/>
      <c r="G127" s="261"/>
      <c r="H127" s="452" t="s">
        <v>98</v>
      </c>
      <c r="I127" s="453"/>
      <c r="J127" s="454"/>
      <c r="K127" s="255"/>
      <c r="L127" s="255"/>
    </row>
    <row r="128" spans="1:13" ht="15.75" thickBot="1" x14ac:dyDescent="0.3">
      <c r="A128" s="466"/>
      <c r="B128" s="473"/>
      <c r="C128" s="474"/>
      <c r="D128" s="475"/>
      <c r="E128" s="478"/>
      <c r="F128" s="262">
        <v>2016</v>
      </c>
      <c r="G128" s="262">
        <v>2017</v>
      </c>
      <c r="H128" s="262">
        <v>2018</v>
      </c>
      <c r="I128" s="262">
        <v>2019</v>
      </c>
      <c r="J128" s="262">
        <v>2020</v>
      </c>
      <c r="K128" s="255"/>
      <c r="L128" s="255"/>
    </row>
    <row r="129" spans="1:12" ht="36" x14ac:dyDescent="0.25">
      <c r="A129" s="270" t="s">
        <v>228</v>
      </c>
      <c r="B129" s="455" t="s">
        <v>229</v>
      </c>
      <c r="C129" s="456"/>
      <c r="D129" s="457"/>
      <c r="E129" s="263" t="s">
        <v>164</v>
      </c>
      <c r="F129" s="175">
        <v>137951</v>
      </c>
      <c r="G129" s="175">
        <v>107073</v>
      </c>
      <c r="H129" s="175" t="s">
        <v>374</v>
      </c>
      <c r="I129" s="175" t="s">
        <v>374</v>
      </c>
      <c r="J129" s="175" t="s">
        <v>374</v>
      </c>
      <c r="K129" s="255"/>
      <c r="L129" s="255"/>
    </row>
    <row r="130" spans="1:12" ht="60" x14ac:dyDescent="0.25">
      <c r="A130" s="264" t="s">
        <v>126</v>
      </c>
      <c r="B130" s="450" t="s">
        <v>230</v>
      </c>
      <c r="C130" s="440"/>
      <c r="D130" s="451"/>
      <c r="E130" s="265" t="s">
        <v>134</v>
      </c>
      <c r="F130" s="107">
        <v>3053</v>
      </c>
      <c r="G130" s="107">
        <v>4000</v>
      </c>
      <c r="H130" s="107">
        <v>4000</v>
      </c>
      <c r="I130" s="107">
        <v>4000</v>
      </c>
      <c r="J130" s="107">
        <v>4000</v>
      </c>
      <c r="K130" s="255"/>
      <c r="L130" s="255"/>
    </row>
    <row r="131" spans="1:12" ht="36.75" thickBot="1" x14ac:dyDescent="0.3">
      <c r="A131" s="266" t="s">
        <v>127</v>
      </c>
      <c r="B131" s="450" t="s">
        <v>230</v>
      </c>
      <c r="C131" s="440"/>
      <c r="D131" s="451"/>
      <c r="E131" s="267" t="s">
        <v>8</v>
      </c>
      <c r="F131" s="268">
        <v>84.8</v>
      </c>
      <c r="G131" s="268">
        <v>84.8</v>
      </c>
      <c r="H131" s="268">
        <v>84.8</v>
      </c>
      <c r="I131" s="268">
        <v>84.8</v>
      </c>
      <c r="J131" s="268">
        <v>84.8</v>
      </c>
      <c r="K131" s="255"/>
      <c r="L131" s="255"/>
    </row>
    <row r="132" spans="1:12" x14ac:dyDescent="0.25">
      <c r="A132" s="116"/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</row>
    <row r="133" spans="1:12" x14ac:dyDescent="0.25">
      <c r="A133" s="119" t="s">
        <v>40</v>
      </c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</row>
    <row r="134" spans="1:12" ht="42.75" customHeight="1" thickBot="1" x14ac:dyDescent="0.3">
      <c r="A134" s="448" t="s">
        <v>225</v>
      </c>
      <c r="B134" s="445"/>
      <c r="C134" s="445"/>
      <c r="D134" s="445"/>
      <c r="E134" s="445"/>
      <c r="F134" s="445"/>
      <c r="G134" s="445"/>
      <c r="H134" s="445"/>
      <c r="I134" s="445"/>
      <c r="J134" s="445"/>
      <c r="K134" s="445"/>
      <c r="L134" s="255"/>
    </row>
    <row r="135" spans="1:12" ht="15.75" thickBot="1" x14ac:dyDescent="0.3">
      <c r="A135" s="464" t="s">
        <v>41</v>
      </c>
      <c r="B135" s="467" t="s">
        <v>42</v>
      </c>
      <c r="C135" s="468"/>
      <c r="D135" s="469"/>
      <c r="E135" s="476" t="s">
        <v>216</v>
      </c>
      <c r="F135" s="476" t="s">
        <v>6</v>
      </c>
      <c r="G135" s="452" t="s">
        <v>7</v>
      </c>
      <c r="H135" s="453"/>
      <c r="I135" s="453"/>
      <c r="J135" s="454"/>
      <c r="K135" s="255"/>
      <c r="L135" s="255"/>
    </row>
    <row r="136" spans="1:12" ht="15.75" thickBot="1" x14ac:dyDescent="0.3">
      <c r="A136" s="465"/>
      <c r="B136" s="470"/>
      <c r="C136" s="471"/>
      <c r="D136" s="472"/>
      <c r="E136" s="477"/>
      <c r="F136" s="478"/>
      <c r="G136" s="261"/>
      <c r="H136" s="452" t="s">
        <v>98</v>
      </c>
      <c r="I136" s="453"/>
      <c r="J136" s="454"/>
      <c r="K136" s="255"/>
      <c r="L136" s="255"/>
    </row>
    <row r="137" spans="1:12" ht="15.75" thickBot="1" x14ac:dyDescent="0.3">
      <c r="A137" s="466"/>
      <c r="B137" s="473"/>
      <c r="C137" s="474"/>
      <c r="D137" s="475"/>
      <c r="E137" s="478"/>
      <c r="F137" s="262">
        <v>2016</v>
      </c>
      <c r="G137" s="262">
        <v>2017</v>
      </c>
      <c r="H137" s="262">
        <v>2018</v>
      </c>
      <c r="I137" s="262">
        <v>2019</v>
      </c>
      <c r="J137" s="262">
        <v>2020</v>
      </c>
      <c r="K137" s="255"/>
      <c r="L137" s="255"/>
    </row>
    <row r="138" spans="1:12" ht="24.75" thickBot="1" x14ac:dyDescent="0.3">
      <c r="A138" s="270" t="s">
        <v>231</v>
      </c>
      <c r="B138" s="455" t="s">
        <v>232</v>
      </c>
      <c r="C138" s="456"/>
      <c r="D138" s="457"/>
      <c r="E138" s="263" t="s">
        <v>134</v>
      </c>
      <c r="F138" s="292">
        <v>1186</v>
      </c>
      <c r="G138" s="292">
        <v>1296</v>
      </c>
      <c r="H138" s="292">
        <v>1310</v>
      </c>
      <c r="I138" s="292">
        <v>1390</v>
      </c>
      <c r="J138" s="292">
        <v>1400</v>
      </c>
      <c r="K138" s="255"/>
      <c r="L138" s="255"/>
    </row>
    <row r="139" spans="1:12" ht="24.75" thickBot="1" x14ac:dyDescent="0.3">
      <c r="A139" s="264" t="s">
        <v>233</v>
      </c>
      <c r="B139" s="455" t="s">
        <v>232</v>
      </c>
      <c r="C139" s="456"/>
      <c r="D139" s="457"/>
      <c r="E139" s="267" t="s">
        <v>8</v>
      </c>
      <c r="F139" s="190">
        <v>89.8</v>
      </c>
      <c r="G139" s="190">
        <v>90</v>
      </c>
      <c r="H139" s="190">
        <v>95</v>
      </c>
      <c r="I139" s="190">
        <v>100</v>
      </c>
      <c r="J139" s="190">
        <v>100</v>
      </c>
      <c r="K139" s="255"/>
      <c r="L139" s="255"/>
    </row>
    <row r="140" spans="1:12" ht="24.75" thickBot="1" x14ac:dyDescent="0.3">
      <c r="A140" s="266" t="s">
        <v>130</v>
      </c>
      <c r="B140" s="455" t="s">
        <v>232</v>
      </c>
      <c r="C140" s="456"/>
      <c r="D140" s="457"/>
      <c r="E140" s="267" t="s">
        <v>164</v>
      </c>
      <c r="F140" s="268">
        <v>3546</v>
      </c>
      <c r="G140" s="268">
        <v>175</v>
      </c>
      <c r="H140" s="268">
        <v>175</v>
      </c>
      <c r="I140" s="268">
        <v>175</v>
      </c>
      <c r="J140" s="268">
        <v>175</v>
      </c>
      <c r="K140" s="255"/>
      <c r="L140" s="255"/>
    </row>
    <row r="141" spans="1:12" x14ac:dyDescent="0.25">
      <c r="A141" s="116"/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</row>
    <row r="142" spans="1:12" x14ac:dyDescent="0.25">
      <c r="A142" s="116"/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</row>
    <row r="143" spans="1:12" ht="15.75" thickBot="1" x14ac:dyDescent="0.3">
      <c r="A143" s="109">
        <v>3</v>
      </c>
      <c r="B143" s="255"/>
      <c r="C143" s="255"/>
      <c r="D143" s="255"/>
      <c r="E143" s="255"/>
      <c r="F143" s="255"/>
      <c r="G143" s="255"/>
      <c r="H143" s="255"/>
      <c r="I143" s="255"/>
      <c r="J143" s="255"/>
      <c r="K143" s="255"/>
      <c r="L143" s="255"/>
    </row>
    <row r="144" spans="1:12" ht="15.75" thickBot="1" x14ac:dyDescent="0.3">
      <c r="A144" s="111" t="s">
        <v>27</v>
      </c>
      <c r="B144" s="447" t="s">
        <v>93</v>
      </c>
      <c r="C144" s="445"/>
      <c r="D144" s="445"/>
      <c r="E144" s="445"/>
      <c r="F144" s="445"/>
      <c r="G144" s="445"/>
      <c r="H144" s="445"/>
      <c r="I144" s="445"/>
      <c r="J144" s="445"/>
      <c r="K144" s="445"/>
      <c r="L144" s="445"/>
    </row>
    <row r="145" spans="1:13" ht="15.75" thickBot="1" x14ac:dyDescent="0.3">
      <c r="A145" s="112" t="s">
        <v>28</v>
      </c>
      <c r="B145" s="448" t="s">
        <v>224</v>
      </c>
      <c r="C145" s="445"/>
      <c r="D145" s="445"/>
      <c r="E145" s="445"/>
      <c r="F145" s="445"/>
      <c r="G145" s="445"/>
      <c r="H145" s="445"/>
      <c r="I145" s="445"/>
      <c r="J145" s="445"/>
      <c r="K145" s="445"/>
      <c r="L145" s="445"/>
    </row>
    <row r="146" spans="1:13" ht="15.75" thickBot="1" x14ac:dyDescent="0.3">
      <c r="A146" s="113" t="s">
        <v>29</v>
      </c>
      <c r="B146" s="448" t="s">
        <v>234</v>
      </c>
      <c r="C146" s="479"/>
      <c r="D146" s="479"/>
      <c r="E146" s="479"/>
      <c r="F146" s="479"/>
      <c r="G146" s="479"/>
      <c r="H146" s="479"/>
      <c r="I146" s="479"/>
      <c r="J146" s="479"/>
      <c r="K146" s="479"/>
      <c r="L146" s="479"/>
    </row>
    <row r="147" spans="1:13" ht="15.75" thickBot="1" x14ac:dyDescent="0.3">
      <c r="A147" s="114" t="s">
        <v>30</v>
      </c>
      <c r="B147" s="449" t="s">
        <v>235</v>
      </c>
      <c r="C147" s="449"/>
      <c r="D147" s="449"/>
      <c r="E147" s="449"/>
      <c r="F147" s="449"/>
      <c r="G147" s="449"/>
      <c r="H147" s="449"/>
      <c r="I147" s="449"/>
      <c r="J147" s="449"/>
      <c r="K147" s="449"/>
      <c r="L147" s="447"/>
    </row>
    <row r="148" spans="1:13" ht="15.75" thickBot="1" x14ac:dyDescent="0.3">
      <c r="A148" s="112" t="s">
        <v>31</v>
      </c>
      <c r="B148" s="257" t="s">
        <v>213</v>
      </c>
      <c r="C148" s="438" t="s">
        <v>32</v>
      </c>
      <c r="D148" s="439"/>
      <c r="E148" s="271"/>
      <c r="F148" s="438" t="s">
        <v>33</v>
      </c>
      <c r="G148" s="440"/>
      <c r="H148" s="440"/>
      <c r="I148" s="439"/>
      <c r="J148" s="441" t="s">
        <v>34</v>
      </c>
      <c r="K148" s="441"/>
      <c r="L148" s="441"/>
    </row>
    <row r="149" spans="1:13" ht="32.25" customHeight="1" thickBot="1" x14ac:dyDescent="0.3">
      <c r="A149" s="112" t="s">
        <v>35</v>
      </c>
      <c r="B149" s="442" t="s">
        <v>236</v>
      </c>
      <c r="C149" s="443"/>
      <c r="D149" s="443"/>
      <c r="E149" s="443"/>
      <c r="F149" s="443"/>
      <c r="G149" s="443"/>
      <c r="H149" s="443"/>
      <c r="I149" s="443"/>
      <c r="J149" s="443"/>
      <c r="K149" s="443"/>
      <c r="L149" s="443"/>
    </row>
    <row r="150" spans="1:13" ht="24.75" thickBot="1" x14ac:dyDescent="0.3">
      <c r="A150" s="112" t="s">
        <v>36</v>
      </c>
      <c r="B150" s="444" t="s">
        <v>351</v>
      </c>
      <c r="C150" s="445"/>
      <c r="D150" s="445"/>
      <c r="E150" s="445"/>
      <c r="F150" s="445"/>
      <c r="G150" s="445"/>
      <c r="H150" s="445"/>
      <c r="I150" s="445"/>
      <c r="J150" s="445"/>
      <c r="K150" s="445"/>
      <c r="L150" s="445"/>
    </row>
    <row r="151" spans="1:13" x14ac:dyDescent="0.25">
      <c r="A151" s="254"/>
      <c r="B151" s="254"/>
      <c r="C151" s="254"/>
      <c r="D151" s="254"/>
      <c r="E151" s="254"/>
      <c r="F151" s="254"/>
      <c r="G151" s="254"/>
      <c r="H151" s="254"/>
      <c r="I151" s="254"/>
      <c r="J151" s="254"/>
      <c r="K151" s="254"/>
      <c r="L151" s="254"/>
    </row>
    <row r="152" spans="1:13" x14ac:dyDescent="0.25">
      <c r="A152" s="109" t="s">
        <v>37</v>
      </c>
      <c r="B152" s="255"/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</row>
    <row r="153" spans="1:13" x14ac:dyDescent="0.25">
      <c r="A153" s="448" t="s">
        <v>221</v>
      </c>
      <c r="B153" s="445"/>
      <c r="C153" s="445"/>
      <c r="D153" s="445"/>
      <c r="E153" s="445"/>
      <c r="F153" s="445"/>
      <c r="G153" s="445"/>
      <c r="H153" s="445"/>
      <c r="I153" s="445"/>
      <c r="J153" s="445"/>
      <c r="K153" s="445"/>
      <c r="L153" s="258" t="s">
        <v>38</v>
      </c>
    </row>
    <row r="154" spans="1:13" x14ac:dyDescent="0.25">
      <c r="A154" s="458" t="s">
        <v>39</v>
      </c>
      <c r="B154" s="461" t="s">
        <v>49</v>
      </c>
      <c r="C154" s="462"/>
      <c r="D154" s="463"/>
      <c r="E154" s="68"/>
      <c r="F154" s="461" t="s">
        <v>50</v>
      </c>
      <c r="G154" s="462"/>
      <c r="H154" s="463"/>
      <c r="I154" s="461" t="s">
        <v>48</v>
      </c>
      <c r="J154" s="462"/>
      <c r="K154" s="462"/>
      <c r="L154" s="463"/>
      <c r="M154" s="51" t="s">
        <v>1</v>
      </c>
    </row>
    <row r="155" spans="1:13" x14ac:dyDescent="0.25">
      <c r="A155" s="459"/>
      <c r="B155" s="458" t="s">
        <v>75</v>
      </c>
      <c r="C155" s="461" t="s">
        <v>47</v>
      </c>
      <c r="D155" s="462"/>
      <c r="E155" s="463"/>
      <c r="F155" s="458" t="s">
        <v>76</v>
      </c>
      <c r="G155" s="461" t="s">
        <v>47</v>
      </c>
      <c r="H155" s="463"/>
      <c r="I155" s="458" t="s">
        <v>76</v>
      </c>
      <c r="J155" s="461" t="s">
        <v>47</v>
      </c>
      <c r="K155" s="462"/>
      <c r="L155" s="463"/>
      <c r="M155" s="51"/>
    </row>
    <row r="156" spans="1:13" ht="85.5" x14ac:dyDescent="0.25">
      <c r="A156" s="460"/>
      <c r="B156" s="460"/>
      <c r="C156" s="68" t="s">
        <v>77</v>
      </c>
      <c r="D156" s="68" t="s">
        <v>78</v>
      </c>
      <c r="E156" s="68" t="s">
        <v>89</v>
      </c>
      <c r="F156" s="460"/>
      <c r="G156" s="68" t="s">
        <v>90</v>
      </c>
      <c r="H156" s="68" t="s">
        <v>91</v>
      </c>
      <c r="I156" s="460"/>
      <c r="J156" s="68" t="s">
        <v>77</v>
      </c>
      <c r="K156" s="68" t="s">
        <v>87</v>
      </c>
      <c r="L156" s="68" t="s">
        <v>79</v>
      </c>
      <c r="M156" s="52"/>
    </row>
    <row r="157" spans="1:13" x14ac:dyDescent="0.25">
      <c r="A157" s="68">
        <v>2020</v>
      </c>
      <c r="B157" s="176">
        <f>C157+D157+E157</f>
        <v>0</v>
      </c>
      <c r="C157" s="176"/>
      <c r="D157" s="176"/>
      <c r="E157" s="176"/>
      <c r="F157" s="176"/>
      <c r="G157" s="176"/>
      <c r="H157" s="176"/>
      <c r="I157" s="176"/>
      <c r="J157" s="176"/>
      <c r="K157" s="176"/>
      <c r="L157" s="259"/>
      <c r="M157" s="49">
        <f t="shared" ref="M157:M159" si="8">B157+F157+I157</f>
        <v>0</v>
      </c>
    </row>
    <row r="158" spans="1:13" x14ac:dyDescent="0.25">
      <c r="A158" s="68">
        <v>2021</v>
      </c>
      <c r="B158" s="176">
        <f>B157*1%+B157</f>
        <v>0</v>
      </c>
      <c r="C158" s="176">
        <f t="shared" ref="C158:C159" si="9">C157*1%+C157</f>
        <v>0</v>
      </c>
      <c r="D158" s="176">
        <f t="shared" ref="D158:D159" si="10">D157*1%+D157</f>
        <v>0</v>
      </c>
      <c r="E158" s="176">
        <f t="shared" ref="E158:E159" si="11">E157*1%+E157</f>
        <v>0</v>
      </c>
      <c r="F158" s="176"/>
      <c r="G158" s="176"/>
      <c r="H158" s="176"/>
      <c r="I158" s="176">
        <f>I157*1%+I157</f>
        <v>0</v>
      </c>
      <c r="J158" s="176">
        <f t="shared" ref="J158:J159" si="12">J157*1%+J157</f>
        <v>0</v>
      </c>
      <c r="K158" s="176">
        <f t="shared" ref="K158:K159" si="13">K157*1%+K157</f>
        <v>0</v>
      </c>
      <c r="L158" s="176">
        <f t="shared" ref="L158:L159" si="14">L157*1%+L157</f>
        <v>0</v>
      </c>
      <c r="M158" s="49">
        <f t="shared" si="8"/>
        <v>0</v>
      </c>
    </row>
    <row r="159" spans="1:13" x14ac:dyDescent="0.25">
      <c r="A159" s="68">
        <v>2022</v>
      </c>
      <c r="B159" s="176">
        <f>B158*1%+B158</f>
        <v>0</v>
      </c>
      <c r="C159" s="176">
        <f t="shared" si="9"/>
        <v>0</v>
      </c>
      <c r="D159" s="176">
        <f t="shared" si="10"/>
        <v>0</v>
      </c>
      <c r="E159" s="176">
        <f t="shared" si="11"/>
        <v>0</v>
      </c>
      <c r="F159" s="176"/>
      <c r="G159" s="176"/>
      <c r="H159" s="176"/>
      <c r="I159" s="176">
        <f>I158*1%+I158</f>
        <v>0</v>
      </c>
      <c r="J159" s="176">
        <f t="shared" si="12"/>
        <v>0</v>
      </c>
      <c r="K159" s="176">
        <f t="shared" si="13"/>
        <v>0</v>
      </c>
      <c r="L159" s="176">
        <f t="shared" si="14"/>
        <v>0</v>
      </c>
      <c r="M159" s="49">
        <f t="shared" si="8"/>
        <v>0</v>
      </c>
    </row>
    <row r="160" spans="1:13" x14ac:dyDescent="0.25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</row>
    <row r="161" spans="1:12" x14ac:dyDescent="0.25">
      <c r="A161" s="119" t="s">
        <v>40</v>
      </c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  <c r="L161" s="255"/>
    </row>
    <row r="162" spans="1:12" ht="15.75" thickBot="1" x14ac:dyDescent="0.3">
      <c r="A162" s="448" t="s">
        <v>234</v>
      </c>
      <c r="B162" s="479"/>
      <c r="C162" s="479"/>
      <c r="D162" s="479"/>
      <c r="E162" s="479"/>
      <c r="F162" s="479"/>
      <c r="G162" s="479"/>
      <c r="H162" s="479"/>
      <c r="I162" s="479"/>
      <c r="J162" s="479"/>
      <c r="K162" s="479"/>
      <c r="L162" s="255"/>
    </row>
    <row r="163" spans="1:12" ht="15.75" thickBot="1" x14ac:dyDescent="0.3">
      <c r="A163" s="464" t="s">
        <v>41</v>
      </c>
      <c r="B163" s="467" t="s">
        <v>42</v>
      </c>
      <c r="C163" s="468"/>
      <c r="D163" s="469"/>
      <c r="E163" s="476" t="s">
        <v>216</v>
      </c>
      <c r="F163" s="476" t="s">
        <v>6</v>
      </c>
      <c r="G163" s="452" t="s">
        <v>7</v>
      </c>
      <c r="H163" s="453"/>
      <c r="I163" s="453"/>
      <c r="J163" s="454"/>
      <c r="K163" s="255"/>
      <c r="L163" s="255"/>
    </row>
    <row r="164" spans="1:12" ht="15.75" thickBot="1" x14ac:dyDescent="0.3">
      <c r="A164" s="465"/>
      <c r="B164" s="470"/>
      <c r="C164" s="471"/>
      <c r="D164" s="472"/>
      <c r="E164" s="477"/>
      <c r="F164" s="478"/>
      <c r="G164" s="261"/>
      <c r="H164" s="452" t="s">
        <v>98</v>
      </c>
      <c r="I164" s="453"/>
      <c r="J164" s="454"/>
      <c r="K164" s="255"/>
      <c r="L164" s="255"/>
    </row>
    <row r="165" spans="1:12" ht="15.75" thickBot="1" x14ac:dyDescent="0.3">
      <c r="A165" s="466"/>
      <c r="B165" s="473"/>
      <c r="C165" s="474"/>
      <c r="D165" s="475"/>
      <c r="E165" s="478"/>
      <c r="F165" s="262">
        <v>2016</v>
      </c>
      <c r="G165" s="262">
        <v>2017</v>
      </c>
      <c r="H165" s="262">
        <v>2018</v>
      </c>
      <c r="I165" s="262">
        <v>2019</v>
      </c>
      <c r="J165" s="262">
        <v>2020</v>
      </c>
      <c r="K165" s="255"/>
      <c r="L165" s="255"/>
    </row>
    <row r="166" spans="1:12" ht="57.75" customHeight="1" thickBot="1" x14ac:dyDescent="0.3">
      <c r="A166" s="270" t="s">
        <v>237</v>
      </c>
      <c r="B166" s="455" t="s">
        <v>232</v>
      </c>
      <c r="C166" s="456"/>
      <c r="D166" s="457"/>
      <c r="E166" s="263" t="s">
        <v>134</v>
      </c>
      <c r="F166" s="175">
        <v>5</v>
      </c>
      <c r="G166" s="175">
        <v>20</v>
      </c>
      <c r="H166" s="175">
        <v>100</v>
      </c>
      <c r="I166" s="175">
        <v>0</v>
      </c>
      <c r="J166" s="175">
        <v>0</v>
      </c>
      <c r="K166" s="255"/>
      <c r="L166" s="255"/>
    </row>
    <row r="167" spans="1:12" ht="38.25" customHeight="1" thickBot="1" x14ac:dyDescent="0.3">
      <c r="A167" s="264" t="s">
        <v>238</v>
      </c>
      <c r="B167" s="455" t="s">
        <v>232</v>
      </c>
      <c r="C167" s="456"/>
      <c r="D167" s="457"/>
      <c r="E167" s="267" t="s">
        <v>164</v>
      </c>
      <c r="F167" s="107">
        <v>450</v>
      </c>
      <c r="G167" s="107" t="s">
        <v>105</v>
      </c>
      <c r="H167" s="107" t="s">
        <v>105</v>
      </c>
      <c r="I167" s="107" t="s">
        <v>105</v>
      </c>
      <c r="J167" s="107" t="s">
        <v>105</v>
      </c>
      <c r="K167" s="255"/>
      <c r="L167" s="255"/>
    </row>
    <row r="168" spans="1:12" ht="15.75" thickBot="1" x14ac:dyDescent="0.3">
      <c r="A168" s="266"/>
      <c r="B168" s="455"/>
      <c r="C168" s="456"/>
      <c r="D168" s="457"/>
      <c r="E168" s="267"/>
      <c r="F168" s="268"/>
      <c r="G168" s="268"/>
      <c r="H168" s="268"/>
      <c r="I168" s="268"/>
      <c r="J168" s="268"/>
      <c r="K168" s="255"/>
      <c r="L168" s="255"/>
    </row>
    <row r="169" spans="1:12" x14ac:dyDescent="0.25">
      <c r="A169" s="116"/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  <c r="L169" s="255"/>
    </row>
    <row r="170" spans="1:12" x14ac:dyDescent="0.25">
      <c r="A170" s="116"/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  <c r="L170" s="255"/>
    </row>
    <row r="171" spans="1:12" x14ac:dyDescent="0.25">
      <c r="A171" s="116"/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  <c r="L171" s="255"/>
    </row>
    <row r="172" spans="1:12" x14ac:dyDescent="0.25">
      <c r="A172" s="119" t="s">
        <v>40</v>
      </c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  <c r="L172" s="255"/>
    </row>
    <row r="173" spans="1:12" ht="15.75" thickBot="1" x14ac:dyDescent="0.3">
      <c r="A173" s="448" t="s">
        <v>239</v>
      </c>
      <c r="B173" s="445"/>
      <c r="C173" s="445"/>
      <c r="D173" s="445"/>
      <c r="E173" s="445"/>
      <c r="F173" s="445"/>
      <c r="G173" s="445"/>
      <c r="H173" s="445"/>
      <c r="I173" s="445"/>
      <c r="J173" s="445"/>
      <c r="K173" s="445"/>
      <c r="L173" s="255"/>
    </row>
    <row r="174" spans="1:12" ht="15.75" thickBot="1" x14ac:dyDescent="0.3">
      <c r="A174" s="464" t="s">
        <v>41</v>
      </c>
      <c r="B174" s="467" t="s">
        <v>42</v>
      </c>
      <c r="C174" s="468"/>
      <c r="D174" s="469"/>
      <c r="E174" s="476" t="s">
        <v>216</v>
      </c>
      <c r="F174" s="476" t="s">
        <v>6</v>
      </c>
      <c r="G174" s="452" t="s">
        <v>7</v>
      </c>
      <c r="H174" s="453"/>
      <c r="I174" s="453"/>
      <c r="J174" s="454"/>
      <c r="K174" s="255"/>
      <c r="L174" s="255"/>
    </row>
    <row r="175" spans="1:12" ht="15.75" thickBot="1" x14ac:dyDescent="0.3">
      <c r="A175" s="465"/>
      <c r="B175" s="470"/>
      <c r="C175" s="471"/>
      <c r="D175" s="472"/>
      <c r="E175" s="477"/>
      <c r="F175" s="478"/>
      <c r="G175" s="261"/>
      <c r="H175" s="452" t="s">
        <v>98</v>
      </c>
      <c r="I175" s="453"/>
      <c r="J175" s="454"/>
      <c r="K175" s="255"/>
      <c r="L175" s="255"/>
    </row>
    <row r="176" spans="1:12" ht="15.75" thickBot="1" x14ac:dyDescent="0.3">
      <c r="A176" s="466"/>
      <c r="B176" s="473"/>
      <c r="C176" s="474"/>
      <c r="D176" s="475"/>
      <c r="E176" s="478"/>
      <c r="F176" s="262">
        <v>2016</v>
      </c>
      <c r="G176" s="262">
        <v>2017</v>
      </c>
      <c r="H176" s="262">
        <v>2018</v>
      </c>
      <c r="I176" s="262">
        <v>2019</v>
      </c>
      <c r="J176" s="262">
        <v>2020</v>
      </c>
      <c r="K176" s="255"/>
      <c r="L176" s="255"/>
    </row>
    <row r="177" spans="1:12" ht="15.75" thickBot="1" x14ac:dyDescent="0.3">
      <c r="A177" s="270" t="s">
        <v>240</v>
      </c>
      <c r="B177" s="455" t="s">
        <v>241</v>
      </c>
      <c r="C177" s="456"/>
      <c r="D177" s="457"/>
      <c r="E177" s="263" t="s">
        <v>134</v>
      </c>
      <c r="F177" s="175">
        <v>130</v>
      </c>
      <c r="G177" s="175">
        <v>140</v>
      </c>
      <c r="H177" s="175" t="s">
        <v>105</v>
      </c>
      <c r="I177" s="175" t="s">
        <v>105</v>
      </c>
      <c r="J177" s="175" t="s">
        <v>105</v>
      </c>
      <c r="K177" s="255"/>
      <c r="L177" s="255"/>
    </row>
    <row r="178" spans="1:12" ht="15.75" thickBot="1" x14ac:dyDescent="0.3">
      <c r="A178" s="264" t="s">
        <v>136</v>
      </c>
      <c r="B178" s="455" t="s">
        <v>242</v>
      </c>
      <c r="C178" s="456"/>
      <c r="D178" s="457"/>
      <c r="E178" s="267" t="s">
        <v>8</v>
      </c>
      <c r="F178" s="107">
        <v>18</v>
      </c>
      <c r="G178" s="107">
        <v>19.899999999999999</v>
      </c>
      <c r="H178" s="175">
        <v>22.4</v>
      </c>
      <c r="I178" s="175" t="s">
        <v>105</v>
      </c>
      <c r="J178" s="175" t="s">
        <v>105</v>
      </c>
      <c r="K178" s="255"/>
      <c r="L178" s="255"/>
    </row>
    <row r="179" spans="1:12" ht="15.75" thickBot="1" x14ac:dyDescent="0.3">
      <c r="A179" s="266"/>
      <c r="B179" s="455"/>
      <c r="C179" s="456"/>
      <c r="D179" s="457"/>
      <c r="E179" s="267"/>
      <c r="F179" s="268"/>
      <c r="G179" s="268"/>
      <c r="H179" s="268"/>
      <c r="I179" s="268"/>
      <c r="J179" s="268"/>
      <c r="K179" s="255"/>
      <c r="L179" s="255"/>
    </row>
    <row r="180" spans="1:12" x14ac:dyDescent="0.25">
      <c r="A180" s="116"/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  <c r="L180" s="255"/>
    </row>
    <row r="181" spans="1:12" x14ac:dyDescent="0.25">
      <c r="A181" s="116"/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  <c r="L181" s="255"/>
    </row>
    <row r="182" spans="1:12" ht="15.75" thickBot="1" x14ac:dyDescent="0.3">
      <c r="A182" s="109">
        <v>5</v>
      </c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  <c r="L182" s="255"/>
    </row>
    <row r="183" spans="1:12" ht="15.75" thickBot="1" x14ac:dyDescent="0.3">
      <c r="A183" s="111" t="s">
        <v>27</v>
      </c>
      <c r="B183" s="447" t="s">
        <v>93</v>
      </c>
      <c r="C183" s="445"/>
      <c r="D183" s="445"/>
      <c r="E183" s="445"/>
      <c r="F183" s="445"/>
      <c r="G183" s="445"/>
      <c r="H183" s="445"/>
      <c r="I183" s="445"/>
      <c r="J183" s="445"/>
      <c r="K183" s="445"/>
      <c r="L183" s="445"/>
    </row>
    <row r="184" spans="1:12" ht="15.75" thickBot="1" x14ac:dyDescent="0.3">
      <c r="A184" s="112" t="s">
        <v>28</v>
      </c>
      <c r="B184" s="448" t="s">
        <v>243</v>
      </c>
      <c r="C184" s="445"/>
      <c r="D184" s="445"/>
      <c r="E184" s="445"/>
      <c r="F184" s="445"/>
      <c r="G184" s="445"/>
      <c r="H184" s="445"/>
      <c r="I184" s="445"/>
      <c r="J184" s="445"/>
      <c r="K184" s="445"/>
      <c r="L184" s="445"/>
    </row>
    <row r="185" spans="1:12" ht="15.75" thickBot="1" x14ac:dyDescent="0.3">
      <c r="A185" s="113" t="s">
        <v>29</v>
      </c>
      <c r="B185" s="448" t="s">
        <v>244</v>
      </c>
      <c r="C185" s="445"/>
      <c r="D185" s="445"/>
      <c r="E185" s="445"/>
      <c r="F185" s="445"/>
      <c r="G185" s="445"/>
      <c r="H185" s="445"/>
      <c r="I185" s="445"/>
      <c r="J185" s="445"/>
      <c r="K185" s="445"/>
      <c r="L185" s="445"/>
    </row>
    <row r="186" spans="1:12" ht="15.75" thickBot="1" x14ac:dyDescent="0.3">
      <c r="A186" s="114" t="s">
        <v>30</v>
      </c>
      <c r="B186" s="449" t="s">
        <v>245</v>
      </c>
      <c r="C186" s="449"/>
      <c r="D186" s="449"/>
      <c r="E186" s="449"/>
      <c r="F186" s="449"/>
      <c r="G186" s="449"/>
      <c r="H186" s="449"/>
      <c r="I186" s="449"/>
      <c r="J186" s="449"/>
      <c r="K186" s="449"/>
      <c r="L186" s="447"/>
    </row>
    <row r="187" spans="1:12" ht="15.75" thickBot="1" x14ac:dyDescent="0.3">
      <c r="A187" s="112" t="s">
        <v>31</v>
      </c>
      <c r="B187" s="257" t="s">
        <v>213</v>
      </c>
      <c r="C187" s="438" t="s">
        <v>32</v>
      </c>
      <c r="D187" s="439"/>
      <c r="E187" s="271"/>
      <c r="F187" s="438" t="s">
        <v>33</v>
      </c>
      <c r="G187" s="440"/>
      <c r="H187" s="440"/>
      <c r="I187" s="439"/>
      <c r="J187" s="441" t="s">
        <v>34</v>
      </c>
      <c r="K187" s="441"/>
      <c r="L187" s="441"/>
    </row>
    <row r="188" spans="1:12" ht="53.25" customHeight="1" thickBot="1" x14ac:dyDescent="0.3">
      <c r="A188" s="112" t="s">
        <v>35</v>
      </c>
      <c r="B188" s="442" t="s">
        <v>246</v>
      </c>
      <c r="C188" s="443"/>
      <c r="D188" s="443"/>
      <c r="E188" s="443"/>
      <c r="F188" s="443"/>
      <c r="G188" s="443"/>
      <c r="H188" s="443"/>
      <c r="I188" s="443"/>
      <c r="J188" s="443"/>
      <c r="K188" s="443"/>
      <c r="L188" s="443"/>
    </row>
    <row r="189" spans="1:12" ht="24.75" thickBot="1" x14ac:dyDescent="0.3">
      <c r="A189" s="112" t="s">
        <v>36</v>
      </c>
      <c r="B189" s="444" t="s">
        <v>351</v>
      </c>
      <c r="C189" s="445"/>
      <c r="D189" s="445"/>
      <c r="E189" s="445"/>
      <c r="F189" s="445"/>
      <c r="G189" s="445"/>
      <c r="H189" s="445"/>
      <c r="I189" s="445"/>
      <c r="J189" s="445"/>
      <c r="K189" s="445"/>
      <c r="L189" s="445"/>
    </row>
    <row r="190" spans="1:12" x14ac:dyDescent="0.25">
      <c r="A190" s="116"/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  <c r="L190" s="255"/>
    </row>
    <row r="191" spans="1:12" x14ac:dyDescent="0.25">
      <c r="A191" s="109" t="s">
        <v>37</v>
      </c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</row>
    <row r="192" spans="1:12" x14ac:dyDescent="0.25">
      <c r="A192" s="448" t="s">
        <v>244</v>
      </c>
      <c r="B192" s="445"/>
      <c r="C192" s="445"/>
      <c r="D192" s="445"/>
      <c r="E192" s="445"/>
      <c r="F192" s="445"/>
      <c r="G192" s="445"/>
      <c r="H192" s="445"/>
      <c r="I192" s="445"/>
      <c r="J192" s="445"/>
      <c r="K192" s="445"/>
      <c r="L192" s="272" t="s">
        <v>38</v>
      </c>
    </row>
    <row r="193" spans="1:13" ht="15.75" thickBot="1" x14ac:dyDescent="0.3">
      <c r="A193" s="254"/>
      <c r="B193" s="254"/>
      <c r="C193" s="254"/>
      <c r="D193" s="254"/>
      <c r="E193" s="254"/>
      <c r="F193" s="254"/>
      <c r="G193" s="254"/>
      <c r="H193" s="254"/>
      <c r="I193" s="254"/>
      <c r="J193" s="254"/>
      <c r="K193" s="254"/>
      <c r="L193" s="254"/>
    </row>
    <row r="194" spans="1:13" x14ac:dyDescent="0.25">
      <c r="A194" s="464" t="s">
        <v>320</v>
      </c>
      <c r="B194" s="461" t="s">
        <v>49</v>
      </c>
      <c r="C194" s="462"/>
      <c r="D194" s="463"/>
      <c r="E194" s="68"/>
      <c r="F194" s="461" t="s">
        <v>50</v>
      </c>
      <c r="G194" s="462"/>
      <c r="H194" s="463"/>
      <c r="I194" s="461" t="s">
        <v>48</v>
      </c>
      <c r="J194" s="462"/>
      <c r="K194" s="462"/>
      <c r="L194" s="463"/>
      <c r="M194" s="51" t="s">
        <v>1</v>
      </c>
    </row>
    <row r="195" spans="1:13" x14ac:dyDescent="0.25">
      <c r="A195" s="465"/>
      <c r="B195" s="458" t="s">
        <v>75</v>
      </c>
      <c r="C195" s="461" t="s">
        <v>47</v>
      </c>
      <c r="D195" s="462"/>
      <c r="E195" s="463"/>
      <c r="F195" s="458" t="s">
        <v>76</v>
      </c>
      <c r="G195" s="461" t="s">
        <v>47</v>
      </c>
      <c r="H195" s="463"/>
      <c r="I195" s="458" t="s">
        <v>76</v>
      </c>
      <c r="J195" s="461" t="s">
        <v>47</v>
      </c>
      <c r="K195" s="462"/>
      <c r="L195" s="463"/>
      <c r="M195" s="51"/>
    </row>
    <row r="196" spans="1:13" ht="86.25" thickBot="1" x14ac:dyDescent="0.3">
      <c r="A196" s="466"/>
      <c r="B196" s="460"/>
      <c r="C196" s="68" t="s">
        <v>77</v>
      </c>
      <c r="D196" s="68" t="s">
        <v>78</v>
      </c>
      <c r="E196" s="68" t="s">
        <v>89</v>
      </c>
      <c r="F196" s="460"/>
      <c r="G196" s="68" t="s">
        <v>90</v>
      </c>
      <c r="H196" s="68" t="s">
        <v>91</v>
      </c>
      <c r="I196" s="460"/>
      <c r="J196" s="68" t="s">
        <v>77</v>
      </c>
      <c r="K196" s="68" t="s">
        <v>87</v>
      </c>
      <c r="L196" s="68" t="s">
        <v>79</v>
      </c>
      <c r="M196" s="52"/>
    </row>
    <row r="197" spans="1:13" x14ac:dyDescent="0.25">
      <c r="A197" s="68">
        <v>2020</v>
      </c>
      <c r="B197" s="176">
        <f>C197+D197+E197</f>
        <v>15917883.9</v>
      </c>
      <c r="C197" s="176">
        <v>15082498.9</v>
      </c>
      <c r="D197" s="176">
        <v>835385</v>
      </c>
      <c r="E197" s="176"/>
      <c r="F197" s="176"/>
      <c r="G197" s="176"/>
      <c r="H197" s="176"/>
      <c r="I197" s="176">
        <f>J197+K197+L197</f>
        <v>113792.79999999999</v>
      </c>
      <c r="J197" s="176">
        <v>63264.9</v>
      </c>
      <c r="K197" s="176">
        <f>39648.8+641.2</f>
        <v>40290</v>
      </c>
      <c r="L197" s="259">
        <v>10237.9</v>
      </c>
      <c r="M197" s="49">
        <f t="shared" ref="M197:M199" si="15">B197+F197+I197</f>
        <v>16031676.700000001</v>
      </c>
    </row>
    <row r="198" spans="1:13" x14ac:dyDescent="0.25">
      <c r="A198" s="68">
        <v>2021</v>
      </c>
      <c r="B198" s="176">
        <f>C198+D198</f>
        <v>15663197.700000001</v>
      </c>
      <c r="C198" s="176">
        <v>14841178.9</v>
      </c>
      <c r="D198" s="176">
        <v>822018.8</v>
      </c>
      <c r="E198" s="176">
        <f t="shared" ref="E198:E199" si="16">E197*1%+E197</f>
        <v>0</v>
      </c>
      <c r="F198" s="176"/>
      <c r="G198" s="176"/>
      <c r="H198" s="176"/>
      <c r="I198" s="176">
        <f>I197*1%+I197</f>
        <v>114930.72799999999</v>
      </c>
      <c r="J198" s="176">
        <f t="shared" ref="J198:L199" si="17">J197*1%+J197</f>
        <v>63897.548999999999</v>
      </c>
      <c r="K198" s="176">
        <f t="shared" si="17"/>
        <v>40692.9</v>
      </c>
      <c r="L198" s="176">
        <f t="shared" si="17"/>
        <v>10340.279</v>
      </c>
      <c r="M198" s="49">
        <f t="shared" si="15"/>
        <v>15778128.428000001</v>
      </c>
    </row>
    <row r="199" spans="1:13" x14ac:dyDescent="0.25">
      <c r="A199" s="68">
        <v>2022</v>
      </c>
      <c r="B199" s="176">
        <f>C199+D199</f>
        <v>16357217.5</v>
      </c>
      <c r="C199" s="176">
        <v>15498775.9</v>
      </c>
      <c r="D199" s="176">
        <v>858441.6</v>
      </c>
      <c r="E199" s="176">
        <f t="shared" si="16"/>
        <v>0</v>
      </c>
      <c r="F199" s="176"/>
      <c r="G199" s="176"/>
      <c r="H199" s="176"/>
      <c r="I199" s="176">
        <f>I198*1%+I198</f>
        <v>116080.03527999998</v>
      </c>
      <c r="J199" s="176">
        <f t="shared" si="17"/>
        <v>64536.524489999996</v>
      </c>
      <c r="K199" s="176">
        <f t="shared" si="17"/>
        <v>41099.828999999998</v>
      </c>
      <c r="L199" s="176">
        <f t="shared" si="17"/>
        <v>10443.681790000001</v>
      </c>
      <c r="M199" s="49">
        <f t="shared" si="15"/>
        <v>16473297.53528</v>
      </c>
    </row>
    <row r="200" spans="1:13" x14ac:dyDescent="0.25">
      <c r="A200" s="254"/>
      <c r="B200" s="254"/>
      <c r="C200" s="254"/>
      <c r="D200" s="254"/>
      <c r="E200" s="254"/>
      <c r="F200" s="254"/>
      <c r="G200" s="254"/>
      <c r="H200" s="254"/>
      <c r="I200" s="254"/>
      <c r="J200" s="254"/>
      <c r="K200" s="254"/>
      <c r="L200" s="254"/>
    </row>
    <row r="201" spans="1:13" x14ac:dyDescent="0.25">
      <c r="A201" s="119" t="s">
        <v>40</v>
      </c>
      <c r="B201" s="255"/>
      <c r="C201" s="255"/>
      <c r="D201" s="255"/>
      <c r="E201" s="255"/>
      <c r="F201" s="255"/>
      <c r="G201" s="255"/>
      <c r="H201" s="255"/>
      <c r="I201" s="255"/>
      <c r="J201" s="255"/>
      <c r="K201" s="255"/>
      <c r="L201" s="255"/>
    </row>
    <row r="202" spans="1:13" ht="15.75" thickBot="1" x14ac:dyDescent="0.3">
      <c r="A202" s="448" t="s">
        <v>244</v>
      </c>
      <c r="B202" s="445"/>
      <c r="C202" s="445"/>
      <c r="D202" s="445"/>
      <c r="E202" s="445"/>
      <c r="F202" s="445"/>
      <c r="G202" s="445"/>
      <c r="H202" s="445"/>
      <c r="I202" s="445"/>
      <c r="J202" s="445"/>
      <c r="K202" s="445"/>
      <c r="L202" s="255"/>
    </row>
    <row r="203" spans="1:13" ht="15.75" thickBot="1" x14ac:dyDescent="0.3">
      <c r="A203" s="464" t="s">
        <v>41</v>
      </c>
      <c r="B203" s="467" t="s">
        <v>42</v>
      </c>
      <c r="C203" s="468"/>
      <c r="D203" s="469"/>
      <c r="E203" s="476" t="s">
        <v>216</v>
      </c>
      <c r="F203" s="476" t="s">
        <v>6</v>
      </c>
      <c r="G203" s="452" t="s">
        <v>7</v>
      </c>
      <c r="H203" s="453"/>
      <c r="I203" s="453"/>
      <c r="J203" s="454"/>
      <c r="K203" s="255"/>
      <c r="L203" s="255"/>
    </row>
    <row r="204" spans="1:13" ht="15.75" thickBot="1" x14ac:dyDescent="0.3">
      <c r="A204" s="465"/>
      <c r="B204" s="470"/>
      <c r="C204" s="471"/>
      <c r="D204" s="472"/>
      <c r="E204" s="477"/>
      <c r="F204" s="478"/>
      <c r="G204" s="261"/>
      <c r="H204" s="452" t="s">
        <v>98</v>
      </c>
      <c r="I204" s="453"/>
      <c r="J204" s="454"/>
      <c r="K204" s="255"/>
      <c r="L204" s="255"/>
    </row>
    <row r="205" spans="1:13" ht="15.75" thickBot="1" x14ac:dyDescent="0.3">
      <c r="A205" s="466"/>
      <c r="B205" s="473"/>
      <c r="C205" s="474"/>
      <c r="D205" s="475"/>
      <c r="E205" s="478"/>
      <c r="F205" s="262">
        <v>2016</v>
      </c>
      <c r="G205" s="262">
        <v>2017</v>
      </c>
      <c r="H205" s="262">
        <v>2018</v>
      </c>
      <c r="I205" s="262">
        <v>2019</v>
      </c>
      <c r="J205" s="262">
        <v>2020</v>
      </c>
      <c r="K205" s="255"/>
      <c r="L205" s="255"/>
    </row>
    <row r="206" spans="1:13" ht="24.75" thickBot="1" x14ac:dyDescent="0.3">
      <c r="A206" s="264" t="s">
        <v>248</v>
      </c>
      <c r="B206" s="455" t="s">
        <v>249</v>
      </c>
      <c r="C206" s="456"/>
      <c r="D206" s="457"/>
      <c r="E206" s="267" t="s">
        <v>8</v>
      </c>
      <c r="F206" s="265" t="s">
        <v>139</v>
      </c>
      <c r="G206" s="265" t="s">
        <v>139</v>
      </c>
      <c r="H206" s="265" t="s">
        <v>139</v>
      </c>
      <c r="I206" s="265" t="s">
        <v>139</v>
      </c>
      <c r="J206" s="265" t="s">
        <v>139</v>
      </c>
      <c r="K206" s="255"/>
      <c r="L206" s="255"/>
    </row>
    <row r="207" spans="1:13" ht="36.75" thickBot="1" x14ac:dyDescent="0.3">
      <c r="A207" s="266" t="s">
        <v>250</v>
      </c>
      <c r="B207" s="455" t="s">
        <v>249</v>
      </c>
      <c r="C207" s="456"/>
      <c r="D207" s="457"/>
      <c r="E207" s="267" t="s">
        <v>8</v>
      </c>
      <c r="F207" s="268">
        <v>67</v>
      </c>
      <c r="G207" s="268">
        <v>69</v>
      </c>
      <c r="H207" s="268">
        <v>95</v>
      </c>
      <c r="I207" s="175">
        <v>95</v>
      </c>
      <c r="J207" s="175">
        <v>95</v>
      </c>
      <c r="K207" s="255"/>
      <c r="L207" s="255"/>
    </row>
    <row r="208" spans="1:13" x14ac:dyDescent="0.25">
      <c r="A208" s="116"/>
      <c r="B208" s="255"/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</row>
    <row r="209" spans="1:12" x14ac:dyDescent="0.25">
      <c r="A209" s="116"/>
      <c r="B209" s="255"/>
      <c r="C209" s="255"/>
      <c r="D209" s="255"/>
      <c r="E209" s="255"/>
      <c r="F209" s="255"/>
      <c r="G209" s="255"/>
      <c r="H209" s="255"/>
      <c r="I209" s="255"/>
      <c r="J209" s="255"/>
      <c r="K209" s="255"/>
      <c r="L209" s="255"/>
    </row>
    <row r="210" spans="1:12" x14ac:dyDescent="0.25">
      <c r="A210" s="116"/>
      <c r="B210" s="255"/>
      <c r="C210" s="255"/>
      <c r="D210" s="255"/>
      <c r="E210" s="255"/>
      <c r="F210" s="255"/>
      <c r="G210" s="255"/>
      <c r="H210" s="255"/>
      <c r="I210" s="255"/>
      <c r="J210" s="255"/>
      <c r="K210" s="255"/>
      <c r="L210" s="255"/>
    </row>
    <row r="211" spans="1:12" x14ac:dyDescent="0.25">
      <c r="A211" s="116"/>
      <c r="B211" s="255"/>
      <c r="C211" s="255"/>
      <c r="D211" s="255"/>
      <c r="E211" s="255"/>
      <c r="F211" s="255"/>
      <c r="G211" s="255"/>
      <c r="H211" s="255"/>
      <c r="I211" s="255"/>
      <c r="J211" s="255"/>
      <c r="K211" s="255"/>
      <c r="L211" s="255"/>
    </row>
    <row r="212" spans="1:12" ht="15.75" thickBot="1" x14ac:dyDescent="0.3">
      <c r="A212" s="109">
        <v>7</v>
      </c>
      <c r="B212" s="255"/>
      <c r="C212" s="255"/>
      <c r="D212" s="255"/>
      <c r="E212" s="255"/>
      <c r="F212" s="255"/>
      <c r="G212" s="255"/>
      <c r="H212" s="255"/>
      <c r="I212" s="255"/>
      <c r="J212" s="255"/>
      <c r="K212" s="255"/>
      <c r="L212" s="255"/>
    </row>
    <row r="213" spans="1:12" ht="15.75" thickBot="1" x14ac:dyDescent="0.3">
      <c r="A213" s="111" t="s">
        <v>27</v>
      </c>
      <c r="B213" s="447" t="s">
        <v>93</v>
      </c>
      <c r="C213" s="445"/>
      <c r="D213" s="445"/>
      <c r="E213" s="445"/>
      <c r="F213" s="445"/>
      <c r="G213" s="445"/>
      <c r="H213" s="445"/>
      <c r="I213" s="445"/>
      <c r="J213" s="445"/>
      <c r="K213" s="445"/>
      <c r="L213" s="445"/>
    </row>
    <row r="214" spans="1:12" ht="15.75" thickBot="1" x14ac:dyDescent="0.3">
      <c r="A214" s="112" t="s">
        <v>28</v>
      </c>
      <c r="B214" s="448" t="s">
        <v>243</v>
      </c>
      <c r="C214" s="445"/>
      <c r="D214" s="445"/>
      <c r="E214" s="445"/>
      <c r="F214" s="445"/>
      <c r="G214" s="445"/>
      <c r="H214" s="445"/>
      <c r="I214" s="445"/>
      <c r="J214" s="445"/>
      <c r="K214" s="445"/>
      <c r="L214" s="445"/>
    </row>
    <row r="215" spans="1:12" ht="15.75" thickBot="1" x14ac:dyDescent="0.3">
      <c r="A215" s="113" t="s">
        <v>29</v>
      </c>
      <c r="B215" s="448" t="s">
        <v>251</v>
      </c>
      <c r="C215" s="445"/>
      <c r="D215" s="445"/>
      <c r="E215" s="445"/>
      <c r="F215" s="445"/>
      <c r="G215" s="445"/>
      <c r="H215" s="445"/>
      <c r="I215" s="445"/>
      <c r="J215" s="445"/>
      <c r="K215" s="445"/>
      <c r="L215" s="445"/>
    </row>
    <row r="216" spans="1:12" ht="15.75" thickBot="1" x14ac:dyDescent="0.3">
      <c r="A216" s="114" t="s">
        <v>30</v>
      </c>
      <c r="B216" s="449" t="s">
        <v>120</v>
      </c>
      <c r="C216" s="449"/>
      <c r="D216" s="449"/>
      <c r="E216" s="449"/>
      <c r="F216" s="449"/>
      <c r="G216" s="449"/>
      <c r="H216" s="449"/>
      <c r="I216" s="449"/>
      <c r="J216" s="449"/>
      <c r="K216" s="449"/>
      <c r="L216" s="447"/>
    </row>
    <row r="217" spans="1:12" ht="15.75" thickBot="1" x14ac:dyDescent="0.3">
      <c r="A217" s="112" t="s">
        <v>31</v>
      </c>
      <c r="B217" s="257"/>
      <c r="C217" s="438" t="s">
        <v>32</v>
      </c>
      <c r="D217" s="439"/>
      <c r="E217" s="257" t="s">
        <v>213</v>
      </c>
      <c r="F217" s="438" t="s">
        <v>33</v>
      </c>
      <c r="G217" s="440"/>
      <c r="H217" s="440"/>
      <c r="I217" s="439"/>
      <c r="J217" s="441" t="s">
        <v>34</v>
      </c>
      <c r="K217" s="441"/>
      <c r="L217" s="441"/>
    </row>
    <row r="218" spans="1:12" ht="46.5" customHeight="1" thickBot="1" x14ac:dyDescent="0.3">
      <c r="A218" s="112" t="s">
        <v>35</v>
      </c>
      <c r="B218" s="442" t="s">
        <v>252</v>
      </c>
      <c r="C218" s="443"/>
      <c r="D218" s="443"/>
      <c r="E218" s="443"/>
      <c r="F218" s="443"/>
      <c r="G218" s="443"/>
      <c r="H218" s="443"/>
      <c r="I218" s="443"/>
      <c r="J218" s="443"/>
      <c r="K218" s="443"/>
      <c r="L218" s="443"/>
    </row>
    <row r="219" spans="1:12" ht="24.75" thickBot="1" x14ac:dyDescent="0.3">
      <c r="A219" s="112" t="s">
        <v>36</v>
      </c>
      <c r="B219" s="444" t="s">
        <v>253</v>
      </c>
      <c r="C219" s="445"/>
      <c r="D219" s="445"/>
      <c r="E219" s="445"/>
      <c r="F219" s="445"/>
      <c r="G219" s="445"/>
      <c r="H219" s="445"/>
      <c r="I219" s="445"/>
      <c r="J219" s="445"/>
      <c r="K219" s="445"/>
      <c r="L219" s="445"/>
    </row>
    <row r="220" spans="1:12" x14ac:dyDescent="0.25">
      <c r="A220" s="254"/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</row>
    <row r="221" spans="1:12" x14ac:dyDescent="0.25">
      <c r="A221" s="119" t="s">
        <v>40</v>
      </c>
      <c r="B221" s="255"/>
      <c r="C221" s="255"/>
      <c r="D221" s="255"/>
      <c r="E221" s="255"/>
      <c r="F221" s="255"/>
      <c r="G221" s="255"/>
      <c r="H221" s="255"/>
      <c r="I221" s="255"/>
      <c r="J221" s="255"/>
      <c r="K221" s="255"/>
      <c r="L221" s="255"/>
    </row>
    <row r="222" spans="1:12" ht="15.75" thickBot="1" x14ac:dyDescent="0.3">
      <c r="A222" s="448" t="s">
        <v>251</v>
      </c>
      <c r="B222" s="445"/>
      <c r="C222" s="445"/>
      <c r="D222" s="445"/>
      <c r="E222" s="445"/>
      <c r="F222" s="445"/>
      <c r="G222" s="445"/>
      <c r="H222" s="445"/>
      <c r="I222" s="445"/>
      <c r="J222" s="445"/>
      <c r="K222" s="445"/>
      <c r="L222" s="255"/>
    </row>
    <row r="223" spans="1:12" ht="15.75" thickBot="1" x14ac:dyDescent="0.3">
      <c r="A223" s="464" t="s">
        <v>41</v>
      </c>
      <c r="B223" s="467" t="s">
        <v>42</v>
      </c>
      <c r="C223" s="468"/>
      <c r="D223" s="469"/>
      <c r="E223" s="476" t="s">
        <v>216</v>
      </c>
      <c r="F223" s="476" t="s">
        <v>6</v>
      </c>
      <c r="G223" s="452" t="s">
        <v>7</v>
      </c>
      <c r="H223" s="453"/>
      <c r="I223" s="453"/>
      <c r="J223" s="454"/>
      <c r="K223" s="255"/>
      <c r="L223" s="255"/>
    </row>
    <row r="224" spans="1:12" ht="15.75" thickBot="1" x14ac:dyDescent="0.3">
      <c r="A224" s="465"/>
      <c r="B224" s="470"/>
      <c r="C224" s="471"/>
      <c r="D224" s="472"/>
      <c r="E224" s="477"/>
      <c r="F224" s="478"/>
      <c r="G224" s="261"/>
      <c r="H224" s="452" t="s">
        <v>98</v>
      </c>
      <c r="I224" s="453"/>
      <c r="J224" s="454"/>
      <c r="K224" s="255"/>
      <c r="L224" s="255"/>
    </row>
    <row r="225" spans="1:12" ht="15.75" thickBot="1" x14ac:dyDescent="0.3">
      <c r="A225" s="466"/>
      <c r="B225" s="473"/>
      <c r="C225" s="474"/>
      <c r="D225" s="475"/>
      <c r="E225" s="478"/>
      <c r="F225" s="262">
        <v>2016</v>
      </c>
      <c r="G225" s="262">
        <v>2017</v>
      </c>
      <c r="H225" s="262">
        <v>2018</v>
      </c>
      <c r="I225" s="262">
        <v>2019</v>
      </c>
      <c r="J225" s="262">
        <v>2020</v>
      </c>
      <c r="K225" s="255"/>
      <c r="L225" s="255"/>
    </row>
    <row r="226" spans="1:12" ht="60.75" thickBot="1" x14ac:dyDescent="0.3">
      <c r="A226" s="270" t="s">
        <v>254</v>
      </c>
      <c r="B226" s="455" t="s">
        <v>255</v>
      </c>
      <c r="C226" s="456"/>
      <c r="D226" s="457"/>
      <c r="E226" s="267" t="s">
        <v>134</v>
      </c>
      <c r="F226" s="219">
        <v>4</v>
      </c>
      <c r="G226" s="219">
        <v>2</v>
      </c>
      <c r="H226" s="220">
        <v>2</v>
      </c>
      <c r="I226" s="219">
        <v>1</v>
      </c>
      <c r="J226" s="219"/>
      <c r="K226" s="255"/>
      <c r="L226" s="255"/>
    </row>
    <row r="227" spans="1:12" x14ac:dyDescent="0.25">
      <c r="A227" s="264"/>
      <c r="B227" s="450"/>
      <c r="C227" s="440"/>
      <c r="D227" s="451"/>
      <c r="E227" s="265"/>
      <c r="F227" s="107"/>
      <c r="G227" s="107"/>
      <c r="H227" s="107"/>
      <c r="I227" s="107"/>
      <c r="J227" s="107"/>
      <c r="K227" s="255"/>
      <c r="L227" s="255"/>
    </row>
    <row r="228" spans="1:12" ht="15.75" thickBot="1" x14ac:dyDescent="0.3">
      <c r="A228" s="266"/>
      <c r="B228" s="450"/>
      <c r="C228" s="440"/>
      <c r="D228" s="451"/>
      <c r="E228" s="267"/>
      <c r="F228" s="268"/>
      <c r="G228" s="268"/>
      <c r="H228" s="268"/>
      <c r="I228" s="268"/>
      <c r="J228" s="268"/>
      <c r="K228" s="255"/>
      <c r="L228" s="255"/>
    </row>
    <row r="229" spans="1:12" x14ac:dyDescent="0.25">
      <c r="A229" s="116"/>
      <c r="B229" s="255"/>
      <c r="C229" s="255"/>
      <c r="D229" s="255"/>
      <c r="E229" s="255"/>
      <c r="F229" s="255"/>
      <c r="G229" s="255"/>
      <c r="H229" s="255"/>
      <c r="I229" s="255"/>
      <c r="J229" s="255"/>
      <c r="K229" s="255"/>
      <c r="L229" s="255"/>
    </row>
    <row r="230" spans="1:12" x14ac:dyDescent="0.25">
      <c r="A230" s="116"/>
      <c r="B230" s="255"/>
      <c r="C230" s="255"/>
      <c r="D230" s="255"/>
      <c r="E230" s="255"/>
      <c r="F230" s="255"/>
      <c r="G230" s="255"/>
      <c r="H230" s="255"/>
      <c r="I230" s="255"/>
      <c r="J230" s="255"/>
      <c r="K230" s="255"/>
      <c r="L230" s="255"/>
    </row>
    <row r="231" spans="1:12" ht="15.75" thickBot="1" x14ac:dyDescent="0.3">
      <c r="A231" s="109">
        <v>8</v>
      </c>
      <c r="B231" s="255"/>
      <c r="C231" s="255"/>
      <c r="D231" s="255"/>
      <c r="E231" s="255"/>
      <c r="F231" s="255"/>
      <c r="G231" s="255"/>
      <c r="H231" s="255"/>
      <c r="I231" s="255"/>
      <c r="J231" s="255"/>
      <c r="K231" s="255"/>
      <c r="L231" s="255"/>
    </row>
    <row r="232" spans="1:12" ht="15.75" thickBot="1" x14ac:dyDescent="0.3">
      <c r="A232" s="111" t="s">
        <v>27</v>
      </c>
      <c r="B232" s="447" t="s">
        <v>93</v>
      </c>
      <c r="C232" s="445"/>
      <c r="D232" s="445"/>
      <c r="E232" s="445"/>
      <c r="F232" s="445"/>
      <c r="G232" s="445"/>
      <c r="H232" s="445"/>
      <c r="I232" s="445"/>
      <c r="J232" s="445"/>
      <c r="K232" s="445"/>
      <c r="L232" s="445"/>
    </row>
    <row r="233" spans="1:12" ht="15.75" thickBot="1" x14ac:dyDescent="0.3">
      <c r="A233" s="112" t="s">
        <v>28</v>
      </c>
      <c r="B233" s="448" t="s">
        <v>243</v>
      </c>
      <c r="C233" s="445"/>
      <c r="D233" s="445"/>
      <c r="E233" s="445"/>
      <c r="F233" s="445"/>
      <c r="G233" s="445"/>
      <c r="H233" s="445"/>
      <c r="I233" s="445"/>
      <c r="J233" s="445"/>
      <c r="K233" s="445"/>
      <c r="L233" s="445"/>
    </row>
    <row r="234" spans="1:12" ht="15.75" thickBot="1" x14ac:dyDescent="0.3">
      <c r="A234" s="113" t="s">
        <v>29</v>
      </c>
      <c r="B234" s="448" t="s">
        <v>256</v>
      </c>
      <c r="C234" s="445"/>
      <c r="D234" s="445"/>
      <c r="E234" s="445"/>
      <c r="F234" s="445"/>
      <c r="G234" s="445"/>
      <c r="H234" s="445"/>
      <c r="I234" s="445"/>
      <c r="J234" s="445"/>
      <c r="K234" s="445"/>
      <c r="L234" s="445"/>
    </row>
    <row r="235" spans="1:12" ht="15.75" thickBot="1" x14ac:dyDescent="0.3">
      <c r="A235" s="114" t="s">
        <v>30</v>
      </c>
      <c r="B235" s="449" t="s">
        <v>257</v>
      </c>
      <c r="C235" s="449"/>
      <c r="D235" s="449"/>
      <c r="E235" s="449"/>
      <c r="F235" s="449"/>
      <c r="G235" s="449"/>
      <c r="H235" s="449"/>
      <c r="I235" s="449"/>
      <c r="J235" s="449"/>
      <c r="K235" s="449"/>
      <c r="L235" s="447"/>
    </row>
    <row r="236" spans="1:12" ht="15.75" thickBot="1" x14ac:dyDescent="0.3">
      <c r="A236" s="112" t="s">
        <v>31</v>
      </c>
      <c r="B236" s="257" t="s">
        <v>213</v>
      </c>
      <c r="C236" s="438" t="s">
        <v>32</v>
      </c>
      <c r="D236" s="439"/>
      <c r="E236" s="257"/>
      <c r="F236" s="438" t="s">
        <v>33</v>
      </c>
      <c r="G236" s="440"/>
      <c r="H236" s="440"/>
      <c r="I236" s="439"/>
      <c r="J236" s="441" t="s">
        <v>34</v>
      </c>
      <c r="K236" s="441"/>
      <c r="L236" s="441"/>
    </row>
    <row r="237" spans="1:12" ht="48.75" customHeight="1" thickBot="1" x14ac:dyDescent="0.3">
      <c r="A237" s="112" t="s">
        <v>35</v>
      </c>
      <c r="B237" s="442" t="s">
        <v>258</v>
      </c>
      <c r="C237" s="443"/>
      <c r="D237" s="443"/>
      <c r="E237" s="443"/>
      <c r="F237" s="443"/>
      <c r="G237" s="443"/>
      <c r="H237" s="443"/>
      <c r="I237" s="443"/>
      <c r="J237" s="443"/>
      <c r="K237" s="443"/>
      <c r="L237" s="443"/>
    </row>
    <row r="238" spans="1:12" ht="24.75" thickBot="1" x14ac:dyDescent="0.3">
      <c r="A238" s="112" t="s">
        <v>36</v>
      </c>
      <c r="B238" s="444" t="s">
        <v>351</v>
      </c>
      <c r="C238" s="445"/>
      <c r="D238" s="445"/>
      <c r="E238" s="445"/>
      <c r="F238" s="445"/>
      <c r="G238" s="445"/>
      <c r="H238" s="445"/>
      <c r="I238" s="445"/>
      <c r="J238" s="445"/>
      <c r="K238" s="445"/>
      <c r="L238" s="445"/>
    </row>
    <row r="239" spans="1:12" x14ac:dyDescent="0.25">
      <c r="A239" s="254"/>
      <c r="B239" s="254"/>
      <c r="C239" s="254"/>
      <c r="D239" s="254"/>
      <c r="E239" s="254"/>
      <c r="F239" s="254"/>
      <c r="G239" s="254"/>
      <c r="H239" s="254"/>
      <c r="I239" s="254"/>
      <c r="J239" s="254"/>
      <c r="K239" s="254"/>
      <c r="L239" s="254"/>
    </row>
    <row r="240" spans="1:12" x14ac:dyDescent="0.25">
      <c r="A240" s="109" t="s">
        <v>37</v>
      </c>
      <c r="B240" s="255"/>
      <c r="C240" s="255"/>
      <c r="D240" s="255"/>
      <c r="E240" s="255"/>
      <c r="F240" s="255"/>
      <c r="G240" s="255"/>
      <c r="H240" s="255"/>
      <c r="I240" s="255"/>
      <c r="J240" s="255"/>
      <c r="K240" s="255"/>
      <c r="L240" s="254"/>
    </row>
    <row r="241" spans="1:13" ht="15.75" thickBot="1" x14ac:dyDescent="0.3">
      <c r="A241" s="448" t="s">
        <v>256</v>
      </c>
      <c r="B241" s="445"/>
      <c r="C241" s="445"/>
      <c r="D241" s="445"/>
      <c r="E241" s="445"/>
      <c r="F241" s="445"/>
      <c r="G241" s="445"/>
      <c r="H241" s="445"/>
      <c r="I241" s="445"/>
      <c r="J241" s="445"/>
      <c r="K241" s="445"/>
      <c r="L241" s="254"/>
    </row>
    <row r="242" spans="1:13" ht="15" customHeight="1" x14ac:dyDescent="0.25">
      <c r="A242" s="464" t="s">
        <v>247</v>
      </c>
      <c r="B242" s="461" t="s">
        <v>49</v>
      </c>
      <c r="C242" s="462"/>
      <c r="D242" s="463"/>
      <c r="E242" s="68"/>
      <c r="F242" s="461" t="s">
        <v>50</v>
      </c>
      <c r="G242" s="462"/>
      <c r="H242" s="463"/>
      <c r="I242" s="461" t="s">
        <v>48</v>
      </c>
      <c r="J242" s="462"/>
      <c r="K242" s="462"/>
      <c r="L242" s="463"/>
      <c r="M242" s="51" t="s">
        <v>1</v>
      </c>
    </row>
    <row r="243" spans="1:13" x14ac:dyDescent="0.25">
      <c r="A243" s="465"/>
      <c r="B243" s="458" t="s">
        <v>75</v>
      </c>
      <c r="C243" s="461" t="s">
        <v>47</v>
      </c>
      <c r="D243" s="462"/>
      <c r="E243" s="463"/>
      <c r="F243" s="458" t="s">
        <v>76</v>
      </c>
      <c r="G243" s="461" t="s">
        <v>47</v>
      </c>
      <c r="H243" s="463"/>
      <c r="I243" s="458" t="s">
        <v>76</v>
      </c>
      <c r="J243" s="461" t="s">
        <v>47</v>
      </c>
      <c r="K243" s="462"/>
      <c r="L243" s="463"/>
      <c r="M243" s="51"/>
    </row>
    <row r="244" spans="1:13" ht="86.25" thickBot="1" x14ac:dyDescent="0.3">
      <c r="A244" s="466"/>
      <c r="B244" s="460"/>
      <c r="C244" s="68" t="s">
        <v>77</v>
      </c>
      <c r="D244" s="68" t="s">
        <v>78</v>
      </c>
      <c r="E244" s="68" t="s">
        <v>89</v>
      </c>
      <c r="F244" s="460"/>
      <c r="G244" s="68" t="s">
        <v>90</v>
      </c>
      <c r="H244" s="68" t="s">
        <v>91</v>
      </c>
      <c r="I244" s="460"/>
      <c r="J244" s="68" t="s">
        <v>77</v>
      </c>
      <c r="K244" s="68" t="s">
        <v>87</v>
      </c>
      <c r="L244" s="68" t="s">
        <v>79</v>
      </c>
      <c r="M244" s="52"/>
    </row>
    <row r="245" spans="1:13" x14ac:dyDescent="0.25">
      <c r="A245" s="68">
        <v>2020</v>
      </c>
      <c r="B245" s="176">
        <f>C245+D245+E245</f>
        <v>0</v>
      </c>
      <c r="C245" s="176"/>
      <c r="D245" s="176"/>
      <c r="E245" s="176"/>
      <c r="F245" s="176">
        <f>G245+H245</f>
        <v>520059.9</v>
      </c>
      <c r="G245" s="176">
        <v>467820</v>
      </c>
      <c r="H245" s="176">
        <v>52239.9</v>
      </c>
      <c r="I245" s="176">
        <f>J245+K245+L245</f>
        <v>0</v>
      </c>
      <c r="J245" s="176"/>
      <c r="K245" s="176"/>
      <c r="L245" s="259"/>
      <c r="M245" s="49">
        <f>B245+F245+I245</f>
        <v>520059.9</v>
      </c>
    </row>
    <row r="246" spans="1:13" x14ac:dyDescent="0.25">
      <c r="A246" s="68">
        <v>2021</v>
      </c>
      <c r="B246" s="176">
        <f>B245*1%+B245</f>
        <v>0</v>
      </c>
      <c r="C246" s="176">
        <f t="shared" ref="C246:C247" si="18">C245*1%+C245</f>
        <v>0</v>
      </c>
      <c r="D246" s="176">
        <f t="shared" ref="D246:D247" si="19">D245*1%+D245</f>
        <v>0</v>
      </c>
      <c r="E246" s="176">
        <f t="shared" ref="E246:E247" si="20">E245*1%+E245</f>
        <v>0</v>
      </c>
      <c r="F246" s="176">
        <f t="shared" ref="F246:F247" si="21">G246+H246</f>
        <v>0</v>
      </c>
      <c r="G246" s="176"/>
      <c r="H246" s="176"/>
      <c r="I246" s="176">
        <f>I245*1%+I245</f>
        <v>0</v>
      </c>
      <c r="J246" s="176">
        <f t="shared" ref="J246:J247" si="22">J245*1%+J245</f>
        <v>0</v>
      </c>
      <c r="K246" s="176">
        <f t="shared" ref="K246:K247" si="23">K245*1%+K245</f>
        <v>0</v>
      </c>
      <c r="L246" s="176">
        <f t="shared" ref="L246:L247" si="24">L245*1%+L245</f>
        <v>0</v>
      </c>
      <c r="M246" s="49">
        <f t="shared" ref="M246:M247" si="25">B246+F246+I246</f>
        <v>0</v>
      </c>
    </row>
    <row r="247" spans="1:13" x14ac:dyDescent="0.25">
      <c r="A247" s="68">
        <v>2022</v>
      </c>
      <c r="B247" s="176">
        <f>B246*1%+B246</f>
        <v>0</v>
      </c>
      <c r="C247" s="176">
        <f t="shared" si="18"/>
        <v>0</v>
      </c>
      <c r="D247" s="176">
        <f t="shared" si="19"/>
        <v>0</v>
      </c>
      <c r="E247" s="176">
        <f t="shared" si="20"/>
        <v>0</v>
      </c>
      <c r="F247" s="176">
        <f t="shared" si="21"/>
        <v>0</v>
      </c>
      <c r="G247" s="176"/>
      <c r="H247" s="176"/>
      <c r="I247" s="176">
        <f>I246*1%+I246</f>
        <v>0</v>
      </c>
      <c r="J247" s="176">
        <f t="shared" si="22"/>
        <v>0</v>
      </c>
      <c r="K247" s="176">
        <f t="shared" si="23"/>
        <v>0</v>
      </c>
      <c r="L247" s="176">
        <f t="shared" si="24"/>
        <v>0</v>
      </c>
      <c r="M247" s="49">
        <f t="shared" si="25"/>
        <v>0</v>
      </c>
    </row>
    <row r="248" spans="1:13" x14ac:dyDescent="0.25">
      <c r="A248" s="254"/>
      <c r="B248" s="254"/>
      <c r="C248" s="254"/>
      <c r="D248" s="254"/>
      <c r="E248" s="254"/>
      <c r="F248" s="254"/>
      <c r="G248" s="254"/>
      <c r="H248" s="254"/>
      <c r="I248" s="254"/>
      <c r="J248" s="254"/>
      <c r="K248" s="254"/>
      <c r="L248" s="254"/>
    </row>
    <row r="249" spans="1:13" x14ac:dyDescent="0.25">
      <c r="A249" s="119" t="s">
        <v>40</v>
      </c>
      <c r="B249" s="255"/>
      <c r="C249" s="255"/>
      <c r="D249" s="255"/>
      <c r="E249" s="255"/>
      <c r="F249" s="255"/>
      <c r="G249" s="255"/>
      <c r="H249" s="255"/>
      <c r="I249" s="255"/>
      <c r="J249" s="255"/>
      <c r="K249" s="255"/>
      <c r="L249" s="255"/>
    </row>
    <row r="250" spans="1:13" ht="15.75" thickBot="1" x14ac:dyDescent="0.3">
      <c r="A250" s="448" t="s">
        <v>256</v>
      </c>
      <c r="B250" s="445"/>
      <c r="C250" s="445"/>
      <c r="D250" s="445"/>
      <c r="E250" s="445"/>
      <c r="F250" s="445"/>
      <c r="G250" s="445"/>
      <c r="H250" s="445"/>
      <c r="I250" s="445"/>
      <c r="J250" s="445"/>
      <c r="K250" s="445"/>
      <c r="L250" s="255"/>
    </row>
    <row r="251" spans="1:13" ht="15.75" thickBot="1" x14ac:dyDescent="0.3">
      <c r="A251" s="464" t="s">
        <v>41</v>
      </c>
      <c r="B251" s="467" t="s">
        <v>42</v>
      </c>
      <c r="C251" s="468"/>
      <c r="D251" s="469"/>
      <c r="E251" s="476" t="s">
        <v>216</v>
      </c>
      <c r="F251" s="476" t="s">
        <v>6</v>
      </c>
      <c r="G251" s="452" t="s">
        <v>7</v>
      </c>
      <c r="H251" s="453"/>
      <c r="I251" s="453"/>
      <c r="J251" s="454"/>
      <c r="K251" s="255"/>
      <c r="L251" s="255"/>
    </row>
    <row r="252" spans="1:13" ht="15.75" thickBot="1" x14ac:dyDescent="0.3">
      <c r="A252" s="465"/>
      <c r="B252" s="470"/>
      <c r="C252" s="471"/>
      <c r="D252" s="472"/>
      <c r="E252" s="477"/>
      <c r="F252" s="478"/>
      <c r="G252" s="261"/>
      <c r="H252" s="452" t="s">
        <v>98</v>
      </c>
      <c r="I252" s="453"/>
      <c r="J252" s="454"/>
      <c r="K252" s="255"/>
      <c r="L252" s="255"/>
    </row>
    <row r="253" spans="1:13" ht="15.75" thickBot="1" x14ac:dyDescent="0.3">
      <c r="A253" s="466"/>
      <c r="B253" s="473"/>
      <c r="C253" s="474"/>
      <c r="D253" s="475"/>
      <c r="E253" s="478"/>
      <c r="F253" s="262">
        <v>2016</v>
      </c>
      <c r="G253" s="262">
        <v>2017</v>
      </c>
      <c r="H253" s="262">
        <v>2018</v>
      </c>
      <c r="I253" s="262">
        <v>2019</v>
      </c>
      <c r="J253" s="262">
        <v>2020</v>
      </c>
      <c r="K253" s="255"/>
      <c r="L253" s="255"/>
    </row>
    <row r="254" spans="1:13" ht="24.75" thickBot="1" x14ac:dyDescent="0.3">
      <c r="A254" s="273" t="s">
        <v>148</v>
      </c>
      <c r="B254" s="455" t="s">
        <v>255</v>
      </c>
      <c r="C254" s="456"/>
      <c r="D254" s="457"/>
      <c r="E254" s="267" t="s">
        <v>8</v>
      </c>
      <c r="F254" s="175">
        <v>60</v>
      </c>
      <c r="G254" s="175">
        <v>65</v>
      </c>
      <c r="H254" s="175">
        <v>70</v>
      </c>
      <c r="I254" s="175">
        <v>75</v>
      </c>
      <c r="J254" s="175">
        <v>80</v>
      </c>
      <c r="K254" s="255"/>
      <c r="L254" s="255"/>
    </row>
    <row r="255" spans="1:13" ht="24.75" thickBot="1" x14ac:dyDescent="0.3">
      <c r="A255" s="273" t="s">
        <v>149</v>
      </c>
      <c r="B255" s="455" t="s">
        <v>255</v>
      </c>
      <c r="C255" s="456"/>
      <c r="D255" s="457"/>
      <c r="E255" s="267" t="s">
        <v>8</v>
      </c>
      <c r="F255" s="107">
        <v>100</v>
      </c>
      <c r="G255" s="107" t="s">
        <v>105</v>
      </c>
      <c r="H255" s="107" t="s">
        <v>105</v>
      </c>
      <c r="I255" s="107" t="s">
        <v>105</v>
      </c>
      <c r="J255" s="107" t="s">
        <v>105</v>
      </c>
      <c r="K255" s="255"/>
      <c r="L255" s="255"/>
    </row>
    <row r="256" spans="1:13" x14ac:dyDescent="0.25">
      <c r="A256" s="273"/>
      <c r="B256" s="255"/>
      <c r="C256" s="255"/>
      <c r="D256" s="255"/>
      <c r="E256" s="255"/>
      <c r="F256" s="255"/>
      <c r="G256" s="255"/>
      <c r="H256" s="255"/>
      <c r="I256" s="255"/>
      <c r="J256" s="255"/>
      <c r="K256" s="255"/>
      <c r="L256" s="255"/>
    </row>
    <row r="257" spans="1:12" x14ac:dyDescent="0.25">
      <c r="A257" s="116"/>
      <c r="B257" s="255"/>
      <c r="C257" s="255"/>
      <c r="D257" s="255"/>
      <c r="E257" s="255"/>
      <c r="F257" s="255"/>
      <c r="G257" s="255"/>
      <c r="H257" s="255"/>
      <c r="I257" s="255"/>
      <c r="J257" s="255"/>
      <c r="K257" s="255"/>
      <c r="L257" s="255"/>
    </row>
    <row r="258" spans="1:12" ht="15.75" thickBot="1" x14ac:dyDescent="0.3">
      <c r="A258" s="109">
        <v>9</v>
      </c>
      <c r="B258" s="255"/>
      <c r="C258" s="255"/>
      <c r="D258" s="255"/>
      <c r="E258" s="255"/>
      <c r="F258" s="255"/>
      <c r="G258" s="255"/>
      <c r="H258" s="255"/>
      <c r="I258" s="255"/>
      <c r="J258" s="255"/>
      <c r="K258" s="255"/>
      <c r="L258" s="255"/>
    </row>
    <row r="259" spans="1:12" ht="15.75" thickBot="1" x14ac:dyDescent="0.3">
      <c r="A259" s="111" t="s">
        <v>27</v>
      </c>
      <c r="B259" s="447" t="s">
        <v>93</v>
      </c>
      <c r="C259" s="445"/>
      <c r="D259" s="445"/>
      <c r="E259" s="445"/>
      <c r="F259" s="445"/>
      <c r="G259" s="445"/>
      <c r="H259" s="445"/>
      <c r="I259" s="445"/>
      <c r="J259" s="445"/>
      <c r="K259" s="445"/>
      <c r="L259" s="445"/>
    </row>
    <row r="260" spans="1:12" ht="15.75" thickBot="1" x14ac:dyDescent="0.3">
      <c r="A260" s="112" t="s">
        <v>28</v>
      </c>
      <c r="B260" s="448" t="s">
        <v>259</v>
      </c>
      <c r="C260" s="445"/>
      <c r="D260" s="445"/>
      <c r="E260" s="445"/>
      <c r="F260" s="445"/>
      <c r="G260" s="445"/>
      <c r="H260" s="445"/>
      <c r="I260" s="445"/>
      <c r="J260" s="445"/>
      <c r="K260" s="445"/>
      <c r="L260" s="445"/>
    </row>
    <row r="261" spans="1:12" ht="15.75" thickBot="1" x14ac:dyDescent="0.3">
      <c r="A261" s="113" t="s">
        <v>29</v>
      </c>
      <c r="B261" s="448" t="s">
        <v>260</v>
      </c>
      <c r="C261" s="445"/>
      <c r="D261" s="445"/>
      <c r="E261" s="445"/>
      <c r="F261" s="445"/>
      <c r="G261" s="445"/>
      <c r="H261" s="445"/>
      <c r="I261" s="445"/>
      <c r="J261" s="445"/>
      <c r="K261" s="445"/>
      <c r="L261" s="445"/>
    </row>
    <row r="262" spans="1:12" ht="15.75" thickBot="1" x14ac:dyDescent="0.3">
      <c r="A262" s="114" t="s">
        <v>30</v>
      </c>
      <c r="B262" s="449" t="s">
        <v>261</v>
      </c>
      <c r="C262" s="449"/>
      <c r="D262" s="449"/>
      <c r="E262" s="449"/>
      <c r="F262" s="449"/>
      <c r="G262" s="449"/>
      <c r="H262" s="449"/>
      <c r="I262" s="449"/>
      <c r="J262" s="449"/>
      <c r="K262" s="449"/>
      <c r="L262" s="447"/>
    </row>
    <row r="263" spans="1:12" ht="15.75" thickBot="1" x14ac:dyDescent="0.3">
      <c r="A263" s="112" t="s">
        <v>31</v>
      </c>
      <c r="B263" s="257" t="s">
        <v>213</v>
      </c>
      <c r="C263" s="438" t="s">
        <v>32</v>
      </c>
      <c r="D263" s="439"/>
      <c r="E263" s="257"/>
      <c r="F263" s="438" t="s">
        <v>33</v>
      </c>
      <c r="G263" s="440"/>
      <c r="H263" s="440"/>
      <c r="I263" s="439"/>
      <c r="J263" s="441" t="s">
        <v>34</v>
      </c>
      <c r="K263" s="441"/>
      <c r="L263" s="441"/>
    </row>
    <row r="264" spans="1:12" ht="47.25" customHeight="1" thickBot="1" x14ac:dyDescent="0.3">
      <c r="A264" s="112" t="s">
        <v>35</v>
      </c>
      <c r="B264" s="442" t="s">
        <v>262</v>
      </c>
      <c r="C264" s="443"/>
      <c r="D264" s="443"/>
      <c r="E264" s="443"/>
      <c r="F264" s="443"/>
      <c r="G264" s="443"/>
      <c r="H264" s="443"/>
      <c r="I264" s="443"/>
      <c r="J264" s="443"/>
      <c r="K264" s="443"/>
      <c r="L264" s="443"/>
    </row>
    <row r="265" spans="1:12" ht="24.75" thickBot="1" x14ac:dyDescent="0.3">
      <c r="A265" s="112" t="s">
        <v>36</v>
      </c>
      <c r="B265" s="444" t="s">
        <v>351</v>
      </c>
      <c r="C265" s="445"/>
      <c r="D265" s="445"/>
      <c r="E265" s="445"/>
      <c r="F265" s="445"/>
      <c r="G265" s="445"/>
      <c r="H265" s="445"/>
      <c r="I265" s="445"/>
      <c r="J265" s="445"/>
      <c r="K265" s="445"/>
      <c r="L265" s="445"/>
    </row>
    <row r="266" spans="1:12" x14ac:dyDescent="0.25">
      <c r="A266" s="254"/>
      <c r="B266" s="254"/>
      <c r="C266" s="254"/>
      <c r="D266" s="254"/>
      <c r="E266" s="254"/>
      <c r="F266" s="254"/>
      <c r="G266" s="254"/>
      <c r="H266" s="254"/>
      <c r="I266" s="254"/>
      <c r="J266" s="254"/>
      <c r="K266" s="254"/>
      <c r="L266" s="254"/>
    </row>
    <row r="267" spans="1:12" x14ac:dyDescent="0.25">
      <c r="A267" s="119" t="s">
        <v>40</v>
      </c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  <c r="L267" s="255"/>
    </row>
    <row r="268" spans="1:12" ht="15.75" thickBot="1" x14ac:dyDescent="0.3">
      <c r="A268" s="448" t="s">
        <v>260</v>
      </c>
      <c r="B268" s="445"/>
      <c r="C268" s="445"/>
      <c r="D268" s="445"/>
      <c r="E268" s="445"/>
      <c r="F268" s="445"/>
      <c r="G268" s="445"/>
      <c r="H268" s="445"/>
      <c r="I268" s="445"/>
      <c r="J268" s="445"/>
      <c r="K268" s="445"/>
      <c r="L268" s="255"/>
    </row>
    <row r="269" spans="1:12" ht="15.75" thickBot="1" x14ac:dyDescent="0.3">
      <c r="A269" s="464" t="s">
        <v>41</v>
      </c>
      <c r="B269" s="467" t="s">
        <v>42</v>
      </c>
      <c r="C269" s="468"/>
      <c r="D269" s="469"/>
      <c r="E269" s="476" t="s">
        <v>216</v>
      </c>
      <c r="F269" s="476" t="s">
        <v>6</v>
      </c>
      <c r="G269" s="452" t="s">
        <v>7</v>
      </c>
      <c r="H269" s="453"/>
      <c r="I269" s="453"/>
      <c r="J269" s="454"/>
      <c r="K269" s="255"/>
      <c r="L269" s="255"/>
    </row>
    <row r="270" spans="1:12" ht="15.75" thickBot="1" x14ac:dyDescent="0.3">
      <c r="A270" s="465"/>
      <c r="B270" s="470"/>
      <c r="C270" s="471"/>
      <c r="D270" s="472"/>
      <c r="E270" s="477"/>
      <c r="F270" s="478"/>
      <c r="G270" s="261"/>
      <c r="H270" s="452" t="s">
        <v>98</v>
      </c>
      <c r="I270" s="453"/>
      <c r="J270" s="454"/>
      <c r="K270" s="255"/>
      <c r="L270" s="255"/>
    </row>
    <row r="271" spans="1:12" ht="15.75" thickBot="1" x14ac:dyDescent="0.3">
      <c r="A271" s="466"/>
      <c r="B271" s="473"/>
      <c r="C271" s="474"/>
      <c r="D271" s="475"/>
      <c r="E271" s="478"/>
      <c r="F271" s="262">
        <v>2016</v>
      </c>
      <c r="G271" s="262">
        <v>2017</v>
      </c>
      <c r="H271" s="262">
        <v>2018</v>
      </c>
      <c r="I271" s="262">
        <v>2019</v>
      </c>
      <c r="J271" s="262">
        <v>2020</v>
      </c>
      <c r="K271" s="255"/>
      <c r="L271" s="255"/>
    </row>
    <row r="272" spans="1:12" ht="48.75" thickBot="1" x14ac:dyDescent="0.3">
      <c r="A272" s="273" t="s">
        <v>153</v>
      </c>
      <c r="B272" s="455" t="s">
        <v>255</v>
      </c>
      <c r="C272" s="456"/>
      <c r="D272" s="457"/>
      <c r="E272" s="267" t="s">
        <v>134</v>
      </c>
      <c r="F272" s="175">
        <v>30</v>
      </c>
      <c r="G272" s="175" t="s">
        <v>105</v>
      </c>
      <c r="H272" s="175" t="s">
        <v>105</v>
      </c>
      <c r="I272" s="107" t="s">
        <v>105</v>
      </c>
      <c r="J272" s="107" t="s">
        <v>105</v>
      </c>
      <c r="K272" s="255"/>
      <c r="L272" s="255"/>
    </row>
    <row r="273" spans="1:13" ht="15.75" thickBot="1" x14ac:dyDescent="0.3">
      <c r="A273" s="273"/>
      <c r="B273" s="455"/>
      <c r="C273" s="456"/>
      <c r="D273" s="457"/>
      <c r="E273" s="267"/>
      <c r="F273" s="107"/>
      <c r="G273" s="107"/>
      <c r="H273" s="107"/>
      <c r="I273" s="107"/>
      <c r="J273" s="107"/>
      <c r="K273" s="255"/>
      <c r="L273" s="255"/>
    </row>
    <row r="274" spans="1:13" ht="15.75" thickBot="1" x14ac:dyDescent="0.3">
      <c r="A274" s="273"/>
      <c r="B274" s="455"/>
      <c r="C274" s="456"/>
      <c r="D274" s="457"/>
      <c r="E274" s="267"/>
      <c r="F274" s="268"/>
      <c r="G274" s="268"/>
      <c r="H274" s="268"/>
      <c r="I274" s="268"/>
      <c r="J274" s="268"/>
      <c r="K274" s="255"/>
      <c r="L274" s="255"/>
    </row>
    <row r="275" spans="1:13" x14ac:dyDescent="0.25">
      <c r="A275" s="116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  <c r="L275" s="255"/>
    </row>
    <row r="276" spans="1:13" x14ac:dyDescent="0.25">
      <c r="A276" s="116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  <c r="L276" s="255"/>
    </row>
    <row r="277" spans="1:13" ht="15.75" thickBot="1" x14ac:dyDescent="0.3">
      <c r="A277" s="109">
        <v>10</v>
      </c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  <c r="L277" s="255"/>
    </row>
    <row r="278" spans="1:13" ht="15.75" thickBot="1" x14ac:dyDescent="0.3">
      <c r="A278" s="111" t="s">
        <v>27</v>
      </c>
      <c r="B278" s="447" t="s">
        <v>93</v>
      </c>
      <c r="C278" s="445"/>
      <c r="D278" s="445"/>
      <c r="E278" s="445"/>
      <c r="F278" s="445"/>
      <c r="G278" s="445"/>
      <c r="H278" s="445"/>
      <c r="I278" s="445"/>
      <c r="J278" s="445"/>
      <c r="K278" s="445"/>
      <c r="L278" s="445"/>
    </row>
    <row r="279" spans="1:13" ht="15.75" thickBot="1" x14ac:dyDescent="0.3">
      <c r="A279" s="112" t="s">
        <v>28</v>
      </c>
      <c r="B279" s="448" t="s">
        <v>243</v>
      </c>
      <c r="C279" s="445"/>
      <c r="D279" s="445"/>
      <c r="E279" s="445"/>
      <c r="F279" s="445"/>
      <c r="G279" s="445"/>
      <c r="H279" s="445"/>
      <c r="I279" s="445"/>
      <c r="J279" s="445"/>
      <c r="K279" s="445"/>
      <c r="L279" s="445"/>
    </row>
    <row r="280" spans="1:13" ht="15.75" thickBot="1" x14ac:dyDescent="0.3">
      <c r="A280" s="113" t="s">
        <v>29</v>
      </c>
      <c r="B280" s="448" t="s">
        <v>263</v>
      </c>
      <c r="C280" s="445"/>
      <c r="D280" s="445"/>
      <c r="E280" s="445"/>
      <c r="F280" s="445"/>
      <c r="G280" s="445"/>
      <c r="H280" s="445"/>
      <c r="I280" s="445"/>
      <c r="J280" s="445"/>
      <c r="K280" s="445"/>
      <c r="L280" s="445"/>
    </row>
    <row r="281" spans="1:13" ht="15.75" thickBot="1" x14ac:dyDescent="0.3">
      <c r="A281" s="114" t="s">
        <v>30</v>
      </c>
      <c r="B281" s="449" t="s">
        <v>257</v>
      </c>
      <c r="C281" s="449"/>
      <c r="D281" s="449"/>
      <c r="E281" s="449"/>
      <c r="F281" s="449"/>
      <c r="G281" s="449"/>
      <c r="H281" s="449"/>
      <c r="I281" s="449"/>
      <c r="J281" s="449"/>
      <c r="K281" s="449"/>
      <c r="L281" s="447"/>
    </row>
    <row r="282" spans="1:13" ht="15.75" thickBot="1" x14ac:dyDescent="0.3">
      <c r="A282" s="112" t="s">
        <v>31</v>
      </c>
      <c r="B282" s="257" t="s">
        <v>213</v>
      </c>
      <c r="C282" s="438" t="s">
        <v>32</v>
      </c>
      <c r="D282" s="439"/>
      <c r="E282" s="257"/>
      <c r="F282" s="438" t="s">
        <v>33</v>
      </c>
      <c r="G282" s="440"/>
      <c r="H282" s="440"/>
      <c r="I282" s="439"/>
      <c r="J282" s="441" t="s">
        <v>34</v>
      </c>
      <c r="K282" s="441"/>
      <c r="L282" s="441"/>
    </row>
    <row r="283" spans="1:13" ht="39.75" customHeight="1" thickBot="1" x14ac:dyDescent="0.3">
      <c r="A283" s="112" t="s">
        <v>35</v>
      </c>
      <c r="B283" s="442" t="s">
        <v>264</v>
      </c>
      <c r="C283" s="443"/>
      <c r="D283" s="443"/>
      <c r="E283" s="443"/>
      <c r="F283" s="443"/>
      <c r="G283" s="443"/>
      <c r="H283" s="443"/>
      <c r="I283" s="443"/>
      <c r="J283" s="443"/>
      <c r="K283" s="443"/>
      <c r="L283" s="443"/>
    </row>
    <row r="284" spans="1:13" ht="24.75" thickBot="1" x14ac:dyDescent="0.3">
      <c r="A284" s="112" t="s">
        <v>36</v>
      </c>
      <c r="B284" s="444" t="s">
        <v>351</v>
      </c>
      <c r="C284" s="445"/>
      <c r="D284" s="445"/>
      <c r="E284" s="445"/>
      <c r="F284" s="445"/>
      <c r="G284" s="445"/>
      <c r="H284" s="445"/>
      <c r="I284" s="445"/>
      <c r="J284" s="445"/>
      <c r="K284" s="445"/>
      <c r="L284" s="445"/>
    </row>
    <row r="285" spans="1:13" x14ac:dyDescent="0.25">
      <c r="A285" s="116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  <c r="L285" s="255"/>
    </row>
    <row r="286" spans="1:13" x14ac:dyDescent="0.25">
      <c r="A286" s="254"/>
      <c r="B286" s="254"/>
      <c r="C286" s="254"/>
      <c r="D286" s="254"/>
      <c r="E286" s="254"/>
      <c r="F286" s="254"/>
      <c r="G286" s="254"/>
      <c r="H286" s="254"/>
      <c r="I286" s="254"/>
      <c r="J286" s="254"/>
      <c r="K286" s="254"/>
      <c r="L286" s="254"/>
    </row>
    <row r="287" spans="1:13" x14ac:dyDescent="0.25">
      <c r="A287" s="119" t="s">
        <v>40</v>
      </c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  <c r="L287" s="255"/>
      <c r="M287" s="106"/>
    </row>
    <row r="288" spans="1:13" ht="15.75" thickBot="1" x14ac:dyDescent="0.3">
      <c r="A288" s="448" t="s">
        <v>263</v>
      </c>
      <c r="B288" s="445"/>
      <c r="C288" s="445"/>
      <c r="D288" s="445"/>
      <c r="E288" s="445"/>
      <c r="F288" s="445"/>
      <c r="G288" s="445"/>
      <c r="H288" s="445"/>
      <c r="I288" s="445"/>
      <c r="J288" s="445"/>
      <c r="K288" s="445"/>
      <c r="L288" s="255"/>
      <c r="M288" s="106"/>
    </row>
    <row r="289" spans="1:13" ht="15.75" thickBot="1" x14ac:dyDescent="0.3">
      <c r="A289" s="464" t="s">
        <v>41</v>
      </c>
      <c r="B289" s="467" t="s">
        <v>42</v>
      </c>
      <c r="C289" s="468"/>
      <c r="D289" s="469"/>
      <c r="E289" s="476" t="s">
        <v>216</v>
      </c>
      <c r="F289" s="476" t="s">
        <v>6</v>
      </c>
      <c r="G289" s="452" t="s">
        <v>7</v>
      </c>
      <c r="H289" s="453"/>
      <c r="I289" s="453"/>
      <c r="J289" s="454"/>
      <c r="K289" s="255"/>
      <c r="L289" s="255"/>
      <c r="M289" s="106"/>
    </row>
    <row r="290" spans="1:13" ht="15.75" thickBot="1" x14ac:dyDescent="0.3">
      <c r="A290" s="465"/>
      <c r="B290" s="470"/>
      <c r="C290" s="471"/>
      <c r="D290" s="472"/>
      <c r="E290" s="477"/>
      <c r="F290" s="478"/>
      <c r="G290" s="261"/>
      <c r="H290" s="452" t="s">
        <v>98</v>
      </c>
      <c r="I290" s="453"/>
      <c r="J290" s="454"/>
      <c r="K290" s="255"/>
      <c r="L290" s="255"/>
      <c r="M290" s="106"/>
    </row>
    <row r="291" spans="1:13" ht="15.75" thickBot="1" x14ac:dyDescent="0.3">
      <c r="A291" s="466"/>
      <c r="B291" s="473"/>
      <c r="C291" s="474"/>
      <c r="D291" s="475"/>
      <c r="E291" s="478"/>
      <c r="F291" s="262">
        <v>2016</v>
      </c>
      <c r="G291" s="262">
        <v>2017</v>
      </c>
      <c r="H291" s="262">
        <v>2018</v>
      </c>
      <c r="I291" s="262">
        <v>2019</v>
      </c>
      <c r="J291" s="262">
        <v>2020</v>
      </c>
      <c r="K291" s="255"/>
      <c r="L291" s="255"/>
      <c r="M291" s="106"/>
    </row>
    <row r="292" spans="1:13" ht="36.75" thickBot="1" x14ac:dyDescent="0.3">
      <c r="A292" s="273" t="s">
        <v>265</v>
      </c>
      <c r="B292" s="455" t="s">
        <v>255</v>
      </c>
      <c r="C292" s="456"/>
      <c r="D292" s="457"/>
      <c r="E292" s="267" t="s">
        <v>8</v>
      </c>
      <c r="F292" s="175">
        <v>96.5</v>
      </c>
      <c r="G292" s="175">
        <v>96.5</v>
      </c>
      <c r="H292" s="175" t="s">
        <v>105</v>
      </c>
      <c r="I292" s="175" t="s">
        <v>105</v>
      </c>
      <c r="J292" s="175" t="s">
        <v>105</v>
      </c>
      <c r="K292" s="255"/>
      <c r="L292" s="255"/>
      <c r="M292" s="106"/>
    </row>
    <row r="293" spans="1:13" ht="15.75" thickBot="1" x14ac:dyDescent="0.3">
      <c r="A293" s="273"/>
      <c r="B293" s="455"/>
      <c r="C293" s="456"/>
      <c r="D293" s="457"/>
      <c r="E293" s="267"/>
      <c r="F293" s="107"/>
      <c r="G293" s="107"/>
      <c r="H293" s="107"/>
      <c r="I293" s="107"/>
      <c r="J293" s="107"/>
      <c r="K293" s="255"/>
      <c r="L293" s="255"/>
      <c r="M293" s="106"/>
    </row>
    <row r="294" spans="1:13" ht="15.75" thickBot="1" x14ac:dyDescent="0.3">
      <c r="A294" s="273"/>
      <c r="B294" s="455"/>
      <c r="C294" s="456"/>
      <c r="D294" s="457"/>
      <c r="E294" s="267"/>
      <c r="F294" s="268"/>
      <c r="G294" s="268"/>
      <c r="H294" s="268"/>
      <c r="I294" s="268"/>
      <c r="J294" s="268"/>
      <c r="K294" s="255"/>
      <c r="L294" s="255"/>
      <c r="M294" s="106"/>
    </row>
    <row r="295" spans="1:13" x14ac:dyDescent="0.25">
      <c r="A295" s="274"/>
      <c r="B295" s="275"/>
      <c r="C295" s="275"/>
      <c r="D295" s="275"/>
      <c r="E295" s="276"/>
      <c r="F295" s="277"/>
      <c r="G295" s="277"/>
      <c r="H295" s="277"/>
      <c r="I295" s="277"/>
      <c r="J295" s="277"/>
      <c r="K295" s="255"/>
      <c r="L295" s="255"/>
      <c r="M295" s="106"/>
    </row>
    <row r="296" spans="1:13" ht="16.5" x14ac:dyDescent="0.3">
      <c r="A296" s="108"/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</row>
    <row r="297" spans="1:13" ht="17.25" thickBot="1" x14ac:dyDescent="0.35">
      <c r="A297" s="109" t="s">
        <v>26</v>
      </c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08"/>
    </row>
    <row r="298" spans="1:13" ht="17.25" thickBot="1" x14ac:dyDescent="0.3">
      <c r="A298" s="111" t="s">
        <v>27</v>
      </c>
      <c r="B298" s="505" t="s">
        <v>266</v>
      </c>
      <c r="C298" s="506"/>
      <c r="D298" s="506"/>
      <c r="E298" s="506"/>
      <c r="F298" s="506"/>
      <c r="G298" s="506"/>
      <c r="H298" s="506"/>
      <c r="I298" s="506"/>
      <c r="J298" s="506"/>
      <c r="K298" s="506"/>
      <c r="L298" s="507"/>
      <c r="M298" s="140"/>
    </row>
    <row r="299" spans="1:13" ht="18.75" thickBot="1" x14ac:dyDescent="0.3">
      <c r="A299" s="112" t="s">
        <v>28</v>
      </c>
      <c r="B299" s="480" t="s">
        <v>267</v>
      </c>
      <c r="C299" s="449"/>
      <c r="D299" s="449"/>
      <c r="E299" s="449"/>
      <c r="F299" s="449"/>
      <c r="G299" s="449"/>
      <c r="H299" s="449"/>
      <c r="I299" s="449"/>
      <c r="J299" s="449"/>
      <c r="K299" s="449"/>
      <c r="L299" s="447"/>
      <c r="M299" s="141"/>
    </row>
    <row r="300" spans="1:13" ht="16.5" thickBot="1" x14ac:dyDescent="0.3">
      <c r="A300" s="113" t="s">
        <v>29</v>
      </c>
      <c r="B300" s="525" t="s">
        <v>268</v>
      </c>
      <c r="C300" s="481"/>
      <c r="D300" s="481"/>
      <c r="E300" s="481"/>
      <c r="F300" s="481"/>
      <c r="G300" s="481"/>
      <c r="H300" s="481"/>
      <c r="I300" s="481"/>
      <c r="J300" s="481"/>
      <c r="K300" s="481"/>
      <c r="L300" s="448"/>
      <c r="M300" s="142"/>
    </row>
    <row r="301" spans="1:13" ht="16.5" thickBot="1" x14ac:dyDescent="0.3">
      <c r="A301" s="114" t="s">
        <v>30</v>
      </c>
      <c r="B301" s="480" t="s">
        <v>269</v>
      </c>
      <c r="C301" s="449"/>
      <c r="D301" s="449"/>
      <c r="E301" s="449"/>
      <c r="F301" s="449"/>
      <c r="G301" s="449"/>
      <c r="H301" s="449"/>
      <c r="I301" s="449"/>
      <c r="J301" s="449"/>
      <c r="K301" s="449"/>
      <c r="L301" s="447"/>
      <c r="M301" s="142"/>
    </row>
    <row r="302" spans="1:13" ht="15.75" thickBot="1" x14ac:dyDescent="0.3">
      <c r="A302" s="112" t="s">
        <v>31</v>
      </c>
      <c r="B302" s="115" t="s">
        <v>270</v>
      </c>
      <c r="C302" s="514" t="s">
        <v>32</v>
      </c>
      <c r="D302" s="507"/>
      <c r="E302" s="177"/>
      <c r="F302" s="514" t="s">
        <v>33</v>
      </c>
      <c r="G302" s="506"/>
      <c r="H302" s="506"/>
      <c r="I302" s="507"/>
      <c r="J302" s="515" t="s">
        <v>34</v>
      </c>
      <c r="K302" s="515"/>
      <c r="L302" s="515"/>
      <c r="M302" s="143"/>
    </row>
    <row r="303" spans="1:13" ht="124.5" customHeight="1" thickBot="1" x14ac:dyDescent="0.3">
      <c r="A303" s="112" t="s">
        <v>35</v>
      </c>
      <c r="B303" s="508" t="s">
        <v>271</v>
      </c>
      <c r="C303" s="509"/>
      <c r="D303" s="509"/>
      <c r="E303" s="509"/>
      <c r="F303" s="509"/>
      <c r="G303" s="509"/>
      <c r="H303" s="509"/>
      <c r="I303" s="509"/>
      <c r="J303" s="509"/>
      <c r="K303" s="509"/>
      <c r="L303" s="510"/>
      <c r="M303" s="144"/>
    </row>
    <row r="304" spans="1:13" ht="73.5" customHeight="1" thickBot="1" x14ac:dyDescent="0.35">
      <c r="A304" s="112" t="s">
        <v>36</v>
      </c>
      <c r="B304" s="511" t="s">
        <v>353</v>
      </c>
      <c r="C304" s="512"/>
      <c r="D304" s="512"/>
      <c r="E304" s="512"/>
      <c r="F304" s="512"/>
      <c r="G304" s="512"/>
      <c r="H304" s="512"/>
      <c r="I304" s="512"/>
      <c r="J304" s="512"/>
      <c r="K304" s="512"/>
      <c r="L304" s="513"/>
      <c r="M304" s="145"/>
    </row>
    <row r="305" spans="1:13" x14ac:dyDescent="0.25">
      <c r="A305" s="254"/>
      <c r="B305" s="254"/>
      <c r="C305" s="254"/>
      <c r="D305" s="254"/>
      <c r="E305" s="254"/>
      <c r="F305" s="254"/>
      <c r="G305" s="254"/>
      <c r="H305" s="254"/>
      <c r="I305" s="254"/>
      <c r="J305" s="254"/>
      <c r="K305" s="254"/>
      <c r="L305" s="254"/>
    </row>
    <row r="306" spans="1:13" x14ac:dyDescent="0.25">
      <c r="A306" s="254"/>
      <c r="B306" s="254"/>
      <c r="C306" s="254"/>
      <c r="D306" s="254"/>
      <c r="E306" s="254"/>
      <c r="F306" s="254"/>
      <c r="G306" s="254"/>
      <c r="H306" s="254"/>
      <c r="I306" s="254"/>
      <c r="J306" s="254"/>
      <c r="K306" s="254"/>
      <c r="L306" s="254"/>
    </row>
    <row r="307" spans="1:13" x14ac:dyDescent="0.25">
      <c r="A307" s="109" t="s">
        <v>37</v>
      </c>
      <c r="B307" s="255"/>
      <c r="C307" s="255"/>
      <c r="D307" s="255"/>
      <c r="E307" s="255"/>
      <c r="F307" s="255"/>
      <c r="G307" s="255"/>
      <c r="H307" s="255"/>
      <c r="I307" s="255"/>
      <c r="J307" s="255"/>
      <c r="K307" s="255"/>
      <c r="L307" s="255"/>
    </row>
    <row r="308" spans="1:13" ht="15.75" thickBot="1" x14ac:dyDescent="0.3">
      <c r="A308" s="448" t="s">
        <v>256</v>
      </c>
      <c r="B308" s="445"/>
      <c r="C308" s="445"/>
      <c r="D308" s="445"/>
      <c r="E308" s="445"/>
      <c r="F308" s="445"/>
      <c r="G308" s="445"/>
      <c r="H308" s="445"/>
      <c r="I308" s="445"/>
      <c r="J308" s="445"/>
      <c r="K308" s="445"/>
      <c r="L308" s="254"/>
    </row>
    <row r="309" spans="1:13" x14ac:dyDescent="0.25">
      <c r="A309" s="464" t="s">
        <v>321</v>
      </c>
      <c r="B309" s="461" t="s">
        <v>49</v>
      </c>
      <c r="C309" s="462"/>
      <c r="D309" s="463"/>
      <c r="E309" s="68"/>
      <c r="F309" s="461" t="s">
        <v>50</v>
      </c>
      <c r="G309" s="462"/>
      <c r="H309" s="463"/>
      <c r="I309" s="461" t="s">
        <v>48</v>
      </c>
      <c r="J309" s="462"/>
      <c r="K309" s="462"/>
      <c r="L309" s="463"/>
      <c r="M309" s="51" t="s">
        <v>1</v>
      </c>
    </row>
    <row r="310" spans="1:13" x14ac:dyDescent="0.25">
      <c r="A310" s="465"/>
      <c r="B310" s="458" t="s">
        <v>75</v>
      </c>
      <c r="C310" s="461" t="s">
        <v>47</v>
      </c>
      <c r="D310" s="462"/>
      <c r="E310" s="463"/>
      <c r="F310" s="458" t="s">
        <v>76</v>
      </c>
      <c r="G310" s="461" t="s">
        <v>47</v>
      </c>
      <c r="H310" s="463"/>
      <c r="I310" s="458" t="s">
        <v>76</v>
      </c>
      <c r="J310" s="461" t="s">
        <v>47</v>
      </c>
      <c r="K310" s="462"/>
      <c r="L310" s="463"/>
      <c r="M310" s="51"/>
    </row>
    <row r="311" spans="1:13" ht="86.25" thickBot="1" x14ac:dyDescent="0.3">
      <c r="A311" s="466"/>
      <c r="B311" s="460"/>
      <c r="C311" s="68" t="s">
        <v>77</v>
      </c>
      <c r="D311" s="68" t="s">
        <v>78</v>
      </c>
      <c r="E311" s="68" t="s">
        <v>89</v>
      </c>
      <c r="F311" s="460"/>
      <c r="G311" s="68" t="s">
        <v>90</v>
      </c>
      <c r="H311" s="68" t="s">
        <v>91</v>
      </c>
      <c r="I311" s="460"/>
      <c r="J311" s="68" t="s">
        <v>77</v>
      </c>
      <c r="K311" s="68" t="s">
        <v>87</v>
      </c>
      <c r="L311" s="68" t="s">
        <v>79</v>
      </c>
      <c r="M311" s="52"/>
    </row>
    <row r="312" spans="1:13" x14ac:dyDescent="0.25">
      <c r="A312" s="68">
        <v>2020</v>
      </c>
      <c r="B312" s="176">
        <f>C312+D312+E312</f>
        <v>1091351.2000000002</v>
      </c>
      <c r="C312" s="176">
        <f>802827.8-3200</f>
        <v>799627.8</v>
      </c>
      <c r="D312" s="176">
        <v>267137.90000000002</v>
      </c>
      <c r="E312" s="176">
        <v>24585.5</v>
      </c>
      <c r="F312" s="176"/>
      <c r="G312" s="176"/>
      <c r="H312" s="176"/>
      <c r="I312" s="176">
        <f>J312+K312+L312</f>
        <v>170000</v>
      </c>
      <c r="J312" s="176">
        <v>114100</v>
      </c>
      <c r="K312" s="176">
        <v>49600</v>
      </c>
      <c r="L312" s="259">
        <v>6300</v>
      </c>
      <c r="M312" s="49">
        <f t="shared" ref="M312:M314" si="26">B312+F312+I312</f>
        <v>1261351.2000000002</v>
      </c>
    </row>
    <row r="313" spans="1:13" x14ac:dyDescent="0.25">
      <c r="A313" s="68">
        <v>2021</v>
      </c>
      <c r="B313" s="176">
        <f>C313+D313+E313</f>
        <v>1077038.4000000001</v>
      </c>
      <c r="C313" s="176">
        <v>789982.6</v>
      </c>
      <c r="D313" s="176">
        <v>262863.7</v>
      </c>
      <c r="E313" s="176">
        <v>24192.1</v>
      </c>
      <c r="F313" s="176"/>
      <c r="G313" s="176"/>
      <c r="H313" s="176"/>
      <c r="I313" s="176">
        <f>I312*1%+I312</f>
        <v>171700</v>
      </c>
      <c r="J313" s="176">
        <f t="shared" ref="J313:J314" si="27">J312*1%+J312</f>
        <v>115241</v>
      </c>
      <c r="K313" s="176">
        <f t="shared" ref="K313:K314" si="28">K312*1%+K312</f>
        <v>50096</v>
      </c>
      <c r="L313" s="176">
        <f t="shared" ref="L313:L314" si="29">L312*1%+L312</f>
        <v>6363</v>
      </c>
      <c r="M313" s="49">
        <f t="shared" si="26"/>
        <v>1248738.4000000001</v>
      </c>
    </row>
    <row r="314" spans="1:13" x14ac:dyDescent="0.25">
      <c r="A314" s="68">
        <v>2022</v>
      </c>
      <c r="B314" s="176">
        <f>C314+D314+E314</f>
        <v>1124870.2</v>
      </c>
      <c r="C314" s="176">
        <v>825066.1</v>
      </c>
      <c r="D314" s="176">
        <v>274537.59999999998</v>
      </c>
      <c r="E314" s="176">
        <v>25266.5</v>
      </c>
      <c r="F314" s="176"/>
      <c r="G314" s="176"/>
      <c r="H314" s="176"/>
      <c r="I314" s="176">
        <f>I313*1%+I313</f>
        <v>173417</v>
      </c>
      <c r="J314" s="176">
        <f t="shared" si="27"/>
        <v>116393.41</v>
      </c>
      <c r="K314" s="176">
        <f t="shared" si="28"/>
        <v>50596.959999999999</v>
      </c>
      <c r="L314" s="176">
        <f t="shared" si="29"/>
        <v>6426.63</v>
      </c>
      <c r="M314" s="49">
        <f t="shared" si="26"/>
        <v>1298287.2</v>
      </c>
    </row>
    <row r="315" spans="1:13" x14ac:dyDescent="0.25">
      <c r="A315" s="254"/>
      <c r="B315" s="254"/>
      <c r="C315" s="254"/>
      <c r="D315" s="254"/>
      <c r="E315" s="254"/>
      <c r="F315" s="254"/>
      <c r="G315" s="254"/>
      <c r="H315" s="254"/>
      <c r="I315" s="254"/>
      <c r="J315" s="254"/>
      <c r="K315" s="254"/>
      <c r="L315" s="254"/>
    </row>
    <row r="316" spans="1:13" x14ac:dyDescent="0.25">
      <c r="A316" s="119" t="s">
        <v>40</v>
      </c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</row>
    <row r="317" spans="1:13" ht="15.75" thickBot="1" x14ac:dyDescent="0.3">
      <c r="A317" s="497" t="s">
        <v>268</v>
      </c>
      <c r="B317" s="497"/>
      <c r="C317" s="497"/>
      <c r="D317" s="497"/>
      <c r="E317" s="497"/>
      <c r="F317" s="497"/>
      <c r="G317" s="497"/>
      <c r="H317" s="497"/>
      <c r="I317" s="497"/>
      <c r="J317" s="498"/>
      <c r="K317" s="120"/>
      <c r="L317" s="110"/>
    </row>
    <row r="318" spans="1:13" ht="17.25" thickBot="1" x14ac:dyDescent="0.35">
      <c r="A318" s="476" t="s">
        <v>41</v>
      </c>
      <c r="B318" s="467" t="s">
        <v>42</v>
      </c>
      <c r="C318" s="468"/>
      <c r="D318" s="469"/>
      <c r="E318" s="476" t="s">
        <v>216</v>
      </c>
      <c r="F318" s="476" t="s">
        <v>6</v>
      </c>
      <c r="G318" s="452" t="s">
        <v>7</v>
      </c>
      <c r="H318" s="499"/>
      <c r="I318" s="499"/>
      <c r="J318" s="500"/>
      <c r="K318" s="110"/>
      <c r="L318" s="108"/>
    </row>
    <row r="319" spans="1:13" ht="17.25" thickBot="1" x14ac:dyDescent="0.35">
      <c r="A319" s="477"/>
      <c r="B319" s="470"/>
      <c r="C319" s="471"/>
      <c r="D319" s="472"/>
      <c r="E319" s="477"/>
      <c r="F319" s="478"/>
      <c r="G319" s="467" t="s">
        <v>98</v>
      </c>
      <c r="H319" s="468"/>
      <c r="I319" s="468"/>
      <c r="J319" s="501"/>
      <c r="K319" s="110"/>
      <c r="L319" s="108"/>
    </row>
    <row r="320" spans="1:13" ht="17.25" thickBot="1" x14ac:dyDescent="0.35">
      <c r="A320" s="477"/>
      <c r="B320" s="470"/>
      <c r="C320" s="471"/>
      <c r="D320" s="472"/>
      <c r="E320" s="477"/>
      <c r="F320" s="278">
        <v>2016</v>
      </c>
      <c r="G320" s="278">
        <v>2017</v>
      </c>
      <c r="H320" s="278">
        <v>2018</v>
      </c>
      <c r="I320" s="279">
        <v>2019</v>
      </c>
      <c r="J320" s="280">
        <v>2020</v>
      </c>
      <c r="K320" s="110"/>
      <c r="L320" s="108"/>
    </row>
    <row r="321" spans="1:12" ht="45.75" thickBot="1" x14ac:dyDescent="0.35">
      <c r="A321" s="121" t="s">
        <v>162</v>
      </c>
      <c r="B321" s="482" t="s">
        <v>272</v>
      </c>
      <c r="C321" s="483"/>
      <c r="D321" s="484"/>
      <c r="E321" s="122" t="s">
        <v>19</v>
      </c>
      <c r="F321" s="123">
        <v>3</v>
      </c>
      <c r="G321" s="123">
        <v>24</v>
      </c>
      <c r="H321" s="123">
        <v>18</v>
      </c>
      <c r="I321" s="124">
        <v>10</v>
      </c>
      <c r="J321" s="125">
        <v>10</v>
      </c>
      <c r="K321" s="110"/>
      <c r="L321" s="108"/>
    </row>
    <row r="322" spans="1:12" x14ac:dyDescent="0.25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</row>
    <row r="323" spans="1:12" x14ac:dyDescent="0.25">
      <c r="A323" s="119" t="s">
        <v>40</v>
      </c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</row>
    <row r="324" spans="1:12" ht="15.75" thickBot="1" x14ac:dyDescent="0.3">
      <c r="A324" s="485" t="s">
        <v>268</v>
      </c>
      <c r="B324" s="486"/>
      <c r="C324" s="486"/>
      <c r="D324" s="486"/>
      <c r="E324" s="486"/>
      <c r="F324" s="486"/>
      <c r="G324" s="487"/>
      <c r="H324" s="487"/>
      <c r="I324" s="487"/>
      <c r="J324" s="487"/>
      <c r="K324" s="110"/>
      <c r="L324" s="110"/>
    </row>
    <row r="325" spans="1:12" ht="17.25" thickBot="1" x14ac:dyDescent="0.35">
      <c r="A325" s="464" t="s">
        <v>41</v>
      </c>
      <c r="B325" s="488" t="s">
        <v>42</v>
      </c>
      <c r="C325" s="489"/>
      <c r="D325" s="490"/>
      <c r="E325" s="464" t="s">
        <v>216</v>
      </c>
      <c r="F325" s="476" t="s">
        <v>6</v>
      </c>
      <c r="G325" s="452" t="s">
        <v>7</v>
      </c>
      <c r="H325" s="453"/>
      <c r="I325" s="453"/>
      <c r="J325" s="454"/>
      <c r="K325" s="110"/>
      <c r="L325" s="108"/>
    </row>
    <row r="326" spans="1:12" ht="17.25" thickBot="1" x14ac:dyDescent="0.35">
      <c r="A326" s="465"/>
      <c r="B326" s="491"/>
      <c r="C326" s="492"/>
      <c r="D326" s="493"/>
      <c r="E326" s="465"/>
      <c r="F326" s="478"/>
      <c r="G326" s="494" t="s">
        <v>98</v>
      </c>
      <c r="H326" s="495"/>
      <c r="I326" s="495"/>
      <c r="J326" s="496"/>
      <c r="K326" s="110"/>
      <c r="L326" s="108"/>
    </row>
    <row r="327" spans="1:12" ht="17.25" thickBot="1" x14ac:dyDescent="0.35">
      <c r="A327" s="465"/>
      <c r="B327" s="491"/>
      <c r="C327" s="492"/>
      <c r="D327" s="493"/>
      <c r="E327" s="465"/>
      <c r="F327" s="278">
        <v>2015</v>
      </c>
      <c r="G327" s="278">
        <v>2016</v>
      </c>
      <c r="H327" s="278">
        <v>2017</v>
      </c>
      <c r="I327" s="279">
        <v>2018</v>
      </c>
      <c r="J327" s="280">
        <v>2019</v>
      </c>
      <c r="K327" s="110"/>
      <c r="L327" s="108"/>
    </row>
    <row r="328" spans="1:12" ht="36.75" thickBot="1" x14ac:dyDescent="0.35">
      <c r="A328" s="126" t="s">
        <v>163</v>
      </c>
      <c r="B328" s="502" t="s">
        <v>273</v>
      </c>
      <c r="C328" s="503"/>
      <c r="D328" s="504"/>
      <c r="E328" s="127" t="s">
        <v>164</v>
      </c>
      <c r="F328" s="128">
        <v>26000</v>
      </c>
      <c r="G328" s="129">
        <v>26016</v>
      </c>
      <c r="H328" s="130">
        <v>26020</v>
      </c>
      <c r="I328" s="130">
        <v>26031</v>
      </c>
      <c r="J328" s="131">
        <v>26031</v>
      </c>
      <c r="K328" s="110"/>
      <c r="L328" s="108"/>
    </row>
    <row r="329" spans="1:12" x14ac:dyDescent="0.25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</row>
    <row r="330" spans="1:12" ht="15.75" thickBot="1" x14ac:dyDescent="0.3">
      <c r="A330" s="109" t="s">
        <v>26</v>
      </c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</row>
    <row r="331" spans="1:12" ht="15.75" thickBot="1" x14ac:dyDescent="0.3">
      <c r="A331" s="111" t="s">
        <v>27</v>
      </c>
      <c r="B331" s="505" t="s">
        <v>266</v>
      </c>
      <c r="C331" s="506"/>
      <c r="D331" s="506"/>
      <c r="E331" s="506"/>
      <c r="F331" s="506"/>
      <c r="G331" s="506"/>
      <c r="H331" s="506"/>
      <c r="I331" s="506"/>
      <c r="J331" s="506"/>
      <c r="K331" s="506"/>
      <c r="L331" s="507"/>
    </row>
    <row r="332" spans="1:12" ht="15.75" thickBot="1" x14ac:dyDescent="0.3">
      <c r="A332" s="112" t="s">
        <v>28</v>
      </c>
      <c r="B332" s="480" t="s">
        <v>267</v>
      </c>
      <c r="C332" s="449"/>
      <c r="D332" s="449"/>
      <c r="E332" s="449"/>
      <c r="F332" s="449"/>
      <c r="G332" s="449"/>
      <c r="H332" s="449"/>
      <c r="I332" s="449"/>
      <c r="J332" s="449"/>
      <c r="K332" s="449"/>
      <c r="L332" s="447"/>
    </row>
    <row r="333" spans="1:12" ht="15.75" thickBot="1" x14ac:dyDescent="0.3">
      <c r="A333" s="113" t="s">
        <v>29</v>
      </c>
      <c r="B333" s="448" t="s">
        <v>274</v>
      </c>
      <c r="C333" s="479"/>
      <c r="D333" s="479"/>
      <c r="E333" s="479"/>
      <c r="F333" s="479"/>
      <c r="G333" s="479"/>
      <c r="H333" s="479"/>
      <c r="I333" s="479"/>
      <c r="J333" s="479"/>
      <c r="K333" s="479"/>
      <c r="L333" s="479"/>
    </row>
    <row r="334" spans="1:12" ht="15.75" thickBot="1" x14ac:dyDescent="0.3">
      <c r="A334" s="114" t="s">
        <v>30</v>
      </c>
      <c r="B334" s="481" t="s">
        <v>275</v>
      </c>
      <c r="C334" s="481"/>
      <c r="D334" s="481"/>
      <c r="E334" s="481"/>
      <c r="F334" s="481"/>
      <c r="G334" s="481"/>
      <c r="H334" s="481"/>
      <c r="I334" s="481"/>
      <c r="J334" s="481"/>
      <c r="K334" s="481"/>
      <c r="L334" s="448"/>
    </row>
    <row r="335" spans="1:12" ht="15.75" thickBot="1" x14ac:dyDescent="0.3">
      <c r="A335" s="112" t="s">
        <v>31</v>
      </c>
      <c r="B335" s="115" t="s">
        <v>270</v>
      </c>
      <c r="C335" s="514" t="s">
        <v>32</v>
      </c>
      <c r="D335" s="507"/>
      <c r="E335" s="177"/>
      <c r="F335" s="514" t="s">
        <v>33</v>
      </c>
      <c r="G335" s="506"/>
      <c r="H335" s="506"/>
      <c r="I335" s="507"/>
      <c r="J335" s="515" t="s">
        <v>34</v>
      </c>
      <c r="K335" s="515"/>
      <c r="L335" s="515"/>
    </row>
    <row r="336" spans="1:12" ht="15.75" thickBot="1" x14ac:dyDescent="0.3">
      <c r="A336" s="112" t="s">
        <v>35</v>
      </c>
      <c r="B336" s="508" t="s">
        <v>276</v>
      </c>
      <c r="C336" s="509"/>
      <c r="D336" s="509"/>
      <c r="E336" s="509"/>
      <c r="F336" s="509"/>
      <c r="G336" s="509"/>
      <c r="H336" s="509"/>
      <c r="I336" s="509"/>
      <c r="J336" s="509"/>
      <c r="K336" s="509"/>
      <c r="L336" s="510"/>
    </row>
    <row r="337" spans="1:13" ht="84" customHeight="1" thickBot="1" x14ac:dyDescent="0.3">
      <c r="A337" s="112" t="s">
        <v>36</v>
      </c>
      <c r="B337" s="511" t="s">
        <v>353</v>
      </c>
      <c r="C337" s="512"/>
      <c r="D337" s="512"/>
      <c r="E337" s="512"/>
      <c r="F337" s="512"/>
      <c r="G337" s="512"/>
      <c r="H337" s="512"/>
      <c r="I337" s="512"/>
      <c r="J337" s="512"/>
      <c r="K337" s="512"/>
      <c r="L337" s="513"/>
    </row>
    <row r="338" spans="1:13" x14ac:dyDescent="0.25">
      <c r="A338" s="116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</row>
    <row r="339" spans="1:13" x14ac:dyDescent="0.25">
      <c r="A339" s="117" t="s">
        <v>37</v>
      </c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</row>
    <row r="340" spans="1:13" ht="15.75" thickBot="1" x14ac:dyDescent="0.3">
      <c r="A340" s="448" t="s">
        <v>277</v>
      </c>
      <c r="B340" s="479"/>
      <c r="C340" s="479"/>
      <c r="D340" s="479"/>
      <c r="E340" s="479"/>
      <c r="F340" s="479"/>
      <c r="G340" s="479"/>
      <c r="H340" s="479"/>
      <c r="I340" s="479"/>
      <c r="J340" s="479"/>
      <c r="K340" s="479"/>
      <c r="L340" s="118" t="s">
        <v>38</v>
      </c>
    </row>
    <row r="341" spans="1:13" x14ac:dyDescent="0.25">
      <c r="A341" s="464" t="s">
        <v>321</v>
      </c>
      <c r="B341" s="461" t="s">
        <v>49</v>
      </c>
      <c r="C341" s="462"/>
      <c r="D341" s="463"/>
      <c r="E341" s="68"/>
      <c r="F341" s="461" t="s">
        <v>50</v>
      </c>
      <c r="G341" s="462"/>
      <c r="H341" s="463"/>
      <c r="I341" s="461" t="s">
        <v>48</v>
      </c>
      <c r="J341" s="462"/>
      <c r="K341" s="462"/>
      <c r="L341" s="463"/>
      <c r="M341" s="51" t="s">
        <v>1</v>
      </c>
    </row>
    <row r="342" spans="1:13" x14ac:dyDescent="0.25">
      <c r="A342" s="465"/>
      <c r="B342" s="458" t="s">
        <v>75</v>
      </c>
      <c r="C342" s="461" t="s">
        <v>47</v>
      </c>
      <c r="D342" s="462"/>
      <c r="E342" s="463"/>
      <c r="F342" s="458" t="s">
        <v>76</v>
      </c>
      <c r="G342" s="461" t="s">
        <v>47</v>
      </c>
      <c r="H342" s="463"/>
      <c r="I342" s="458" t="s">
        <v>76</v>
      </c>
      <c r="J342" s="461" t="s">
        <v>47</v>
      </c>
      <c r="K342" s="462"/>
      <c r="L342" s="463"/>
      <c r="M342" s="51"/>
    </row>
    <row r="343" spans="1:13" ht="86.25" thickBot="1" x14ac:dyDescent="0.3">
      <c r="A343" s="466"/>
      <c r="B343" s="460"/>
      <c r="C343" s="68" t="s">
        <v>77</v>
      </c>
      <c r="D343" s="68" t="s">
        <v>78</v>
      </c>
      <c r="E343" s="68" t="s">
        <v>89</v>
      </c>
      <c r="F343" s="460"/>
      <c r="G343" s="68" t="s">
        <v>90</v>
      </c>
      <c r="H343" s="68" t="s">
        <v>91</v>
      </c>
      <c r="I343" s="460"/>
      <c r="J343" s="68" t="s">
        <v>77</v>
      </c>
      <c r="K343" s="68" t="s">
        <v>87</v>
      </c>
      <c r="L343" s="68" t="s">
        <v>79</v>
      </c>
      <c r="M343" s="52"/>
    </row>
    <row r="344" spans="1:13" x14ac:dyDescent="0.25">
      <c r="A344" s="68">
        <v>2020</v>
      </c>
      <c r="B344" s="176">
        <f>C344+D344+E344</f>
        <v>0</v>
      </c>
      <c r="C344" s="176"/>
      <c r="D344" s="176"/>
      <c r="E344" s="176"/>
      <c r="F344" s="176">
        <f>G344+H344</f>
        <v>155940</v>
      </c>
      <c r="G344" s="176">
        <v>155940</v>
      </c>
      <c r="H344" s="176"/>
      <c r="I344" s="176"/>
      <c r="J344" s="176"/>
      <c r="K344" s="176"/>
      <c r="L344" s="259"/>
      <c r="M344" s="49">
        <f t="shared" ref="M344:M346" si="30">B344+F344+I344</f>
        <v>155940</v>
      </c>
    </row>
    <row r="345" spans="1:13" x14ac:dyDescent="0.25">
      <c r="A345" s="68">
        <v>2021</v>
      </c>
      <c r="B345" s="176">
        <f>B344*1%+B344</f>
        <v>0</v>
      </c>
      <c r="C345" s="176">
        <f t="shared" ref="C345:C346" si="31">C344*1%+C344</f>
        <v>0</v>
      </c>
      <c r="D345" s="176">
        <f t="shared" ref="D345:D346" si="32">D344*1%+D344</f>
        <v>0</v>
      </c>
      <c r="E345" s="176">
        <f t="shared" ref="E345:E346" si="33">E344*1%+E344</f>
        <v>0</v>
      </c>
      <c r="F345" s="176">
        <f t="shared" ref="F345:F346" si="34">G345+H345</f>
        <v>0</v>
      </c>
      <c r="G345" s="176">
        <v>0</v>
      </c>
      <c r="H345" s="176"/>
      <c r="I345" s="176">
        <f>I344*1%+I344</f>
        <v>0</v>
      </c>
      <c r="J345" s="176">
        <f t="shared" ref="J345:J346" si="35">J344*1%+J344</f>
        <v>0</v>
      </c>
      <c r="K345" s="176">
        <f t="shared" ref="K345:K346" si="36">K344*1%+K344</f>
        <v>0</v>
      </c>
      <c r="L345" s="176">
        <f t="shared" ref="L345:L346" si="37">L344*1%+L344</f>
        <v>0</v>
      </c>
      <c r="M345" s="49">
        <f t="shared" si="30"/>
        <v>0</v>
      </c>
    </row>
    <row r="346" spans="1:13" x14ac:dyDescent="0.25">
      <c r="A346" s="68">
        <v>2022</v>
      </c>
      <c r="B346" s="176">
        <f>B345*1%+B345</f>
        <v>0</v>
      </c>
      <c r="C346" s="176">
        <f t="shared" si="31"/>
        <v>0</v>
      </c>
      <c r="D346" s="176">
        <f t="shared" si="32"/>
        <v>0</v>
      </c>
      <c r="E346" s="176">
        <f t="shared" si="33"/>
        <v>0</v>
      </c>
      <c r="F346" s="176">
        <f t="shared" si="34"/>
        <v>0</v>
      </c>
      <c r="G346" s="176">
        <v>0</v>
      </c>
      <c r="H346" s="176"/>
      <c r="I346" s="176">
        <f>I345*1%+I345</f>
        <v>0</v>
      </c>
      <c r="J346" s="176">
        <f t="shared" si="35"/>
        <v>0</v>
      </c>
      <c r="K346" s="176">
        <f t="shared" si="36"/>
        <v>0</v>
      </c>
      <c r="L346" s="176">
        <f t="shared" si="37"/>
        <v>0</v>
      </c>
      <c r="M346" s="49">
        <f t="shared" si="30"/>
        <v>0</v>
      </c>
    </row>
    <row r="347" spans="1:13" x14ac:dyDescent="0.25">
      <c r="A347" s="254"/>
      <c r="B347" s="254"/>
      <c r="C347" s="254"/>
      <c r="D347" s="254"/>
      <c r="E347" s="254"/>
      <c r="F347" s="254"/>
      <c r="G347" s="254"/>
      <c r="H347" s="254"/>
      <c r="I347" s="254"/>
      <c r="J347" s="254"/>
      <c r="K347" s="254"/>
      <c r="L347" s="254"/>
    </row>
    <row r="348" spans="1:13" x14ac:dyDescent="0.25">
      <c r="A348" s="119" t="s">
        <v>40</v>
      </c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</row>
    <row r="349" spans="1:13" ht="15.75" thickBot="1" x14ac:dyDescent="0.3">
      <c r="A349" s="132" t="str">
        <f>B333</f>
        <v>3.2.  Обновление содержания образования в соответствии с потребностями  рынка труда</v>
      </c>
      <c r="B349" s="133"/>
      <c r="C349" s="133"/>
      <c r="D349" s="133"/>
      <c r="E349" s="110"/>
      <c r="F349" s="110"/>
      <c r="G349" s="110"/>
      <c r="H349" s="110"/>
      <c r="I349" s="110"/>
      <c r="J349" s="110"/>
      <c r="K349" s="110"/>
      <c r="L349" s="110"/>
    </row>
    <row r="350" spans="1:13" ht="17.25" thickBot="1" x14ac:dyDescent="0.35">
      <c r="A350" s="476" t="s">
        <v>41</v>
      </c>
      <c r="B350" s="467" t="s">
        <v>42</v>
      </c>
      <c r="C350" s="468"/>
      <c r="D350" s="469"/>
      <c r="E350" s="476" t="s">
        <v>216</v>
      </c>
      <c r="F350" s="476" t="s">
        <v>6</v>
      </c>
      <c r="G350" s="452" t="s">
        <v>7</v>
      </c>
      <c r="H350" s="499"/>
      <c r="I350" s="499"/>
      <c r="J350" s="500"/>
      <c r="K350" s="110"/>
      <c r="L350" s="108"/>
    </row>
    <row r="351" spans="1:13" ht="17.25" thickBot="1" x14ac:dyDescent="0.35">
      <c r="A351" s="477"/>
      <c r="B351" s="470"/>
      <c r="C351" s="471"/>
      <c r="D351" s="472"/>
      <c r="E351" s="477"/>
      <c r="F351" s="478"/>
      <c r="G351" s="467" t="s">
        <v>98</v>
      </c>
      <c r="H351" s="468"/>
      <c r="I351" s="468"/>
      <c r="J351" s="501"/>
      <c r="K351" s="110"/>
      <c r="L351" s="108"/>
    </row>
    <row r="352" spans="1:13" ht="17.25" thickBot="1" x14ac:dyDescent="0.35">
      <c r="A352" s="477"/>
      <c r="B352" s="470"/>
      <c r="C352" s="471"/>
      <c r="D352" s="472"/>
      <c r="E352" s="477"/>
      <c r="F352" s="278">
        <v>2016</v>
      </c>
      <c r="G352" s="278">
        <v>2017</v>
      </c>
      <c r="H352" s="278">
        <v>2018</v>
      </c>
      <c r="I352" s="279">
        <v>2019</v>
      </c>
      <c r="J352" s="280">
        <v>2020</v>
      </c>
      <c r="K352" s="110"/>
      <c r="L352" s="108"/>
    </row>
    <row r="353" spans="1:13" ht="48.75" thickBot="1" x14ac:dyDescent="0.35">
      <c r="A353" s="134" t="s">
        <v>166</v>
      </c>
      <c r="B353" s="502" t="s">
        <v>278</v>
      </c>
      <c r="C353" s="503"/>
      <c r="D353" s="504"/>
      <c r="E353" s="135" t="s">
        <v>19</v>
      </c>
      <c r="F353" s="293">
        <v>10</v>
      </c>
      <c r="G353" s="294">
        <v>20</v>
      </c>
      <c r="H353" s="294">
        <v>25</v>
      </c>
      <c r="I353" s="294">
        <v>30</v>
      </c>
      <c r="J353" s="294">
        <v>35</v>
      </c>
      <c r="K353" s="110"/>
      <c r="L353" s="108"/>
    </row>
    <row r="354" spans="1:13" x14ac:dyDescent="0.25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</row>
    <row r="355" spans="1:13" ht="15.75" thickBot="1" x14ac:dyDescent="0.3">
      <c r="A355" s="109" t="s">
        <v>26</v>
      </c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</row>
    <row r="356" spans="1:13" ht="15.75" thickBot="1" x14ac:dyDescent="0.3">
      <c r="A356" s="111" t="s">
        <v>27</v>
      </c>
      <c r="B356" s="507" t="s">
        <v>279</v>
      </c>
      <c r="C356" s="523"/>
      <c r="D356" s="523"/>
      <c r="E356" s="523"/>
      <c r="F356" s="523"/>
      <c r="G356" s="523"/>
      <c r="H356" s="523"/>
      <c r="I356" s="523"/>
      <c r="J356" s="523"/>
      <c r="K356" s="523"/>
      <c r="L356" s="523"/>
    </row>
    <row r="357" spans="1:13" ht="15.75" thickBot="1" x14ac:dyDescent="0.3">
      <c r="A357" s="112" t="s">
        <v>28</v>
      </c>
      <c r="B357" s="480" t="s">
        <v>267</v>
      </c>
      <c r="C357" s="449"/>
      <c r="D357" s="449"/>
      <c r="E357" s="449"/>
      <c r="F357" s="449"/>
      <c r="G357" s="449"/>
      <c r="H357" s="449"/>
      <c r="I357" s="449"/>
      <c r="J357" s="449"/>
      <c r="K357" s="449"/>
      <c r="L357" s="447"/>
    </row>
    <row r="358" spans="1:13" ht="15.75" thickBot="1" x14ac:dyDescent="0.3">
      <c r="A358" s="113" t="s">
        <v>29</v>
      </c>
      <c r="B358" s="516" t="s">
        <v>280</v>
      </c>
      <c r="C358" s="517"/>
      <c r="D358" s="517"/>
      <c r="E358" s="517"/>
      <c r="F358" s="517"/>
      <c r="G358" s="517"/>
      <c r="H358" s="517"/>
      <c r="I358" s="517"/>
      <c r="J358" s="517"/>
      <c r="K358" s="517"/>
      <c r="L358" s="518"/>
    </row>
    <row r="359" spans="1:13" ht="15.75" thickBot="1" x14ac:dyDescent="0.3">
      <c r="A359" s="114" t="s">
        <v>30</v>
      </c>
      <c r="B359" s="481" t="s">
        <v>269</v>
      </c>
      <c r="C359" s="481"/>
      <c r="D359" s="481"/>
      <c r="E359" s="481"/>
      <c r="F359" s="481"/>
      <c r="G359" s="481"/>
      <c r="H359" s="481"/>
      <c r="I359" s="481"/>
      <c r="J359" s="481"/>
      <c r="K359" s="481"/>
      <c r="L359" s="448"/>
    </row>
    <row r="360" spans="1:13" ht="15.75" thickBot="1" x14ac:dyDescent="0.3">
      <c r="A360" s="112" t="s">
        <v>31</v>
      </c>
      <c r="B360" s="110"/>
      <c r="C360" s="514" t="s">
        <v>32</v>
      </c>
      <c r="D360" s="507"/>
      <c r="E360" s="115" t="s">
        <v>270</v>
      </c>
      <c r="F360" s="514" t="s">
        <v>33</v>
      </c>
      <c r="G360" s="506"/>
      <c r="H360" s="506"/>
      <c r="I360" s="507"/>
      <c r="J360" s="515" t="s">
        <v>34</v>
      </c>
      <c r="K360" s="515"/>
      <c r="L360" s="515"/>
    </row>
    <row r="361" spans="1:13" ht="93" customHeight="1" thickBot="1" x14ac:dyDescent="0.3">
      <c r="A361" s="112" t="s">
        <v>35</v>
      </c>
      <c r="B361" s="508" t="s">
        <v>281</v>
      </c>
      <c r="C361" s="509"/>
      <c r="D361" s="509"/>
      <c r="E361" s="509"/>
      <c r="F361" s="509"/>
      <c r="G361" s="509"/>
      <c r="H361" s="509"/>
      <c r="I361" s="509"/>
      <c r="J361" s="509"/>
      <c r="K361" s="509"/>
      <c r="L361" s="510"/>
    </row>
    <row r="362" spans="1:13" ht="75.75" customHeight="1" thickBot="1" x14ac:dyDescent="0.3">
      <c r="A362" s="112" t="s">
        <v>36</v>
      </c>
      <c r="B362" s="511" t="s">
        <v>353</v>
      </c>
      <c r="C362" s="512"/>
      <c r="D362" s="512"/>
      <c r="E362" s="512"/>
      <c r="F362" s="512"/>
      <c r="G362" s="512"/>
      <c r="H362" s="512"/>
      <c r="I362" s="512"/>
      <c r="J362" s="512"/>
      <c r="K362" s="512"/>
      <c r="L362" s="513"/>
    </row>
    <row r="363" spans="1:13" x14ac:dyDescent="0.25">
      <c r="A363" s="116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</row>
    <row r="364" spans="1:13" x14ac:dyDescent="0.25">
      <c r="A364" s="117" t="s">
        <v>37</v>
      </c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</row>
    <row r="365" spans="1:13" ht="15.75" thickBot="1" x14ac:dyDescent="0.3">
      <c r="A365" s="529" t="s">
        <v>282</v>
      </c>
      <c r="B365" s="530"/>
      <c r="C365" s="530"/>
      <c r="D365" s="530"/>
      <c r="E365" s="530"/>
      <c r="F365" s="530"/>
      <c r="G365" s="530"/>
      <c r="H365" s="530"/>
      <c r="I365" s="530"/>
      <c r="J365" s="530"/>
      <c r="K365" s="531"/>
      <c r="L365" s="118" t="s">
        <v>38</v>
      </c>
    </row>
    <row r="366" spans="1:13" x14ac:dyDescent="0.25">
      <c r="A366" s="464" t="s">
        <v>321</v>
      </c>
      <c r="B366" s="461" t="s">
        <v>49</v>
      </c>
      <c r="C366" s="462"/>
      <c r="D366" s="463"/>
      <c r="E366" s="68"/>
      <c r="F366" s="461" t="s">
        <v>50</v>
      </c>
      <c r="G366" s="462"/>
      <c r="H366" s="463"/>
      <c r="I366" s="461" t="s">
        <v>48</v>
      </c>
      <c r="J366" s="462"/>
      <c r="K366" s="462"/>
      <c r="L366" s="463"/>
      <c r="M366" s="51" t="s">
        <v>1</v>
      </c>
    </row>
    <row r="367" spans="1:13" x14ac:dyDescent="0.25">
      <c r="A367" s="465"/>
      <c r="B367" s="458" t="s">
        <v>75</v>
      </c>
      <c r="C367" s="461" t="s">
        <v>47</v>
      </c>
      <c r="D367" s="462"/>
      <c r="E367" s="463"/>
      <c r="F367" s="458" t="s">
        <v>76</v>
      </c>
      <c r="G367" s="461" t="s">
        <v>47</v>
      </c>
      <c r="H367" s="463"/>
      <c r="I367" s="458" t="s">
        <v>76</v>
      </c>
      <c r="J367" s="461" t="s">
        <v>47</v>
      </c>
      <c r="K367" s="462"/>
      <c r="L367" s="463"/>
      <c r="M367" s="51"/>
    </row>
    <row r="368" spans="1:13" ht="86.25" thickBot="1" x14ac:dyDescent="0.3">
      <c r="A368" s="466"/>
      <c r="B368" s="460"/>
      <c r="C368" s="68" t="s">
        <v>77</v>
      </c>
      <c r="D368" s="68" t="s">
        <v>78</v>
      </c>
      <c r="E368" s="68" t="s">
        <v>89</v>
      </c>
      <c r="F368" s="460"/>
      <c r="G368" s="68" t="s">
        <v>90</v>
      </c>
      <c r="H368" s="68" t="s">
        <v>91</v>
      </c>
      <c r="I368" s="460"/>
      <c r="J368" s="68" t="s">
        <v>77</v>
      </c>
      <c r="K368" s="68" t="s">
        <v>87</v>
      </c>
      <c r="L368" s="68" t="s">
        <v>79</v>
      </c>
      <c r="M368" s="52"/>
    </row>
    <row r="369" spans="1:13" x14ac:dyDescent="0.25">
      <c r="A369" s="68">
        <v>2020</v>
      </c>
      <c r="B369" s="176">
        <f>C369+D369+E369</f>
        <v>0</v>
      </c>
      <c r="C369" s="176"/>
      <c r="D369" s="176"/>
      <c r="E369" s="176"/>
      <c r="F369" s="176">
        <f>G369+H369</f>
        <v>0</v>
      </c>
      <c r="G369" s="176">
        <v>0</v>
      </c>
      <c r="H369" s="176">
        <v>0</v>
      </c>
      <c r="I369" s="176"/>
      <c r="J369" s="176"/>
      <c r="K369" s="176"/>
      <c r="L369" s="259"/>
      <c r="M369" s="49">
        <f t="shared" ref="M369:M371" si="38">B369+F369+I369</f>
        <v>0</v>
      </c>
    </row>
    <row r="370" spans="1:13" x14ac:dyDescent="0.25">
      <c r="A370" s="68">
        <v>2021</v>
      </c>
      <c r="B370" s="176">
        <f>B369*1%+B369</f>
        <v>0</v>
      </c>
      <c r="C370" s="176">
        <f t="shared" ref="C370:C371" si="39">C369*1%+C369</f>
        <v>0</v>
      </c>
      <c r="D370" s="176">
        <f t="shared" ref="D370:D371" si="40">D369*1%+D369</f>
        <v>0</v>
      </c>
      <c r="E370" s="176">
        <f t="shared" ref="E370:E371" si="41">E369*1%+E369</f>
        <v>0</v>
      </c>
      <c r="F370" s="176">
        <f t="shared" ref="F370:F371" si="42">G370+H370</f>
        <v>0</v>
      </c>
      <c r="G370" s="176"/>
      <c r="H370" s="176">
        <v>0</v>
      </c>
      <c r="I370" s="176">
        <f>I369*1%+I369</f>
        <v>0</v>
      </c>
      <c r="J370" s="176">
        <f t="shared" ref="J370:J371" si="43">J369*1%+J369</f>
        <v>0</v>
      </c>
      <c r="K370" s="176">
        <f t="shared" ref="K370:K371" si="44">K369*1%+K369</f>
        <v>0</v>
      </c>
      <c r="L370" s="176">
        <f t="shared" ref="L370:L371" si="45">L369*1%+L369</f>
        <v>0</v>
      </c>
      <c r="M370" s="49">
        <f t="shared" si="38"/>
        <v>0</v>
      </c>
    </row>
    <row r="371" spans="1:13" x14ac:dyDescent="0.25">
      <c r="A371" s="68">
        <v>2022</v>
      </c>
      <c r="B371" s="176">
        <f>B370*1%+B370</f>
        <v>0</v>
      </c>
      <c r="C371" s="176">
        <f t="shared" si="39"/>
        <v>0</v>
      </c>
      <c r="D371" s="176">
        <f t="shared" si="40"/>
        <v>0</v>
      </c>
      <c r="E371" s="176">
        <f t="shared" si="41"/>
        <v>0</v>
      </c>
      <c r="F371" s="176">
        <f t="shared" si="42"/>
        <v>0</v>
      </c>
      <c r="G371" s="176"/>
      <c r="H371" s="176">
        <v>0</v>
      </c>
      <c r="I371" s="176">
        <f>I370*1%+I370</f>
        <v>0</v>
      </c>
      <c r="J371" s="176">
        <f t="shared" si="43"/>
        <v>0</v>
      </c>
      <c r="K371" s="176">
        <f t="shared" si="44"/>
        <v>0</v>
      </c>
      <c r="L371" s="176">
        <f t="shared" si="45"/>
        <v>0</v>
      </c>
      <c r="M371" s="49">
        <f t="shared" si="38"/>
        <v>0</v>
      </c>
    </row>
    <row r="372" spans="1:13" x14ac:dyDescent="0.25">
      <c r="A372" s="254"/>
      <c r="B372" s="254"/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</row>
    <row r="373" spans="1:13" x14ac:dyDescent="0.25">
      <c r="A373" s="119" t="s">
        <v>40</v>
      </c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</row>
    <row r="374" spans="1:13" ht="15.75" thickBot="1" x14ac:dyDescent="0.3">
      <c r="A374" s="526" t="str">
        <f>A365</f>
        <v xml:space="preserve">3.3. Создание  эффективной системы управления и финансирования ПТО, в том числе  IT технологий </v>
      </c>
      <c r="B374" s="527"/>
      <c r="C374" s="527"/>
      <c r="D374" s="527"/>
      <c r="E374" s="527"/>
      <c r="F374" s="527"/>
      <c r="G374" s="528"/>
      <c r="H374" s="528"/>
      <c r="I374" s="528"/>
      <c r="J374" s="528"/>
      <c r="K374" s="110"/>
      <c r="L374" s="110"/>
    </row>
    <row r="375" spans="1:13" ht="17.25" thickBot="1" x14ac:dyDescent="0.35">
      <c r="A375" s="464" t="s">
        <v>41</v>
      </c>
      <c r="B375" s="488" t="s">
        <v>42</v>
      </c>
      <c r="C375" s="489"/>
      <c r="D375" s="490"/>
      <c r="E375" s="464" t="s">
        <v>216</v>
      </c>
      <c r="F375" s="476" t="s">
        <v>6</v>
      </c>
      <c r="G375" s="452" t="s">
        <v>7</v>
      </c>
      <c r="H375" s="453"/>
      <c r="I375" s="453"/>
      <c r="J375" s="454"/>
      <c r="K375" s="110"/>
      <c r="L375" s="108"/>
    </row>
    <row r="376" spans="1:13" ht="17.25" thickBot="1" x14ac:dyDescent="0.35">
      <c r="A376" s="465"/>
      <c r="B376" s="491"/>
      <c r="C376" s="492"/>
      <c r="D376" s="493"/>
      <c r="E376" s="465"/>
      <c r="F376" s="478"/>
      <c r="G376" s="494" t="s">
        <v>98</v>
      </c>
      <c r="H376" s="495"/>
      <c r="I376" s="495"/>
      <c r="J376" s="496"/>
      <c r="K376" s="110"/>
      <c r="L376" s="108"/>
    </row>
    <row r="377" spans="1:13" ht="17.25" thickBot="1" x14ac:dyDescent="0.35">
      <c r="A377" s="519"/>
      <c r="B377" s="520"/>
      <c r="C377" s="521"/>
      <c r="D377" s="522"/>
      <c r="E377" s="519"/>
      <c r="F377" s="278">
        <v>2016</v>
      </c>
      <c r="G377" s="278">
        <v>2017</v>
      </c>
      <c r="H377" s="278">
        <v>2018</v>
      </c>
      <c r="I377" s="279">
        <v>2019</v>
      </c>
      <c r="J377" s="280">
        <v>2020</v>
      </c>
      <c r="K377" s="110"/>
      <c r="L377" s="108"/>
    </row>
    <row r="378" spans="1:13" ht="34.5" thickBot="1" x14ac:dyDescent="0.35">
      <c r="A378" s="136" t="s">
        <v>168</v>
      </c>
      <c r="B378" s="482" t="s">
        <v>283</v>
      </c>
      <c r="C378" s="483"/>
      <c r="D378" s="484"/>
      <c r="E378" s="122" t="s">
        <v>8</v>
      </c>
      <c r="F378" s="137">
        <v>10</v>
      </c>
      <c r="G378" s="137">
        <v>20</v>
      </c>
      <c r="H378" s="137">
        <v>40</v>
      </c>
      <c r="I378" s="138">
        <v>50</v>
      </c>
      <c r="J378" s="139">
        <v>50</v>
      </c>
      <c r="K378" s="110"/>
      <c r="L378" s="108"/>
    </row>
    <row r="379" spans="1:13" x14ac:dyDescent="0.25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</row>
    <row r="380" spans="1:13" ht="15.75" thickBot="1" x14ac:dyDescent="0.3">
      <c r="A380" s="109">
        <v>11</v>
      </c>
      <c r="B380" s="255"/>
      <c r="C380" s="255"/>
      <c r="D380" s="255"/>
      <c r="E380" s="255"/>
      <c r="F380" s="255"/>
      <c r="G380" s="255"/>
      <c r="H380" s="255"/>
      <c r="I380" s="255"/>
      <c r="J380" s="255"/>
      <c r="K380" s="255"/>
      <c r="L380" s="255"/>
    </row>
    <row r="381" spans="1:13" ht="15.75" thickBot="1" x14ac:dyDescent="0.3">
      <c r="A381" s="111" t="s">
        <v>27</v>
      </c>
      <c r="B381" s="447" t="s">
        <v>93</v>
      </c>
      <c r="C381" s="445"/>
      <c r="D381" s="445"/>
      <c r="E381" s="445"/>
      <c r="F381" s="445"/>
      <c r="G381" s="445"/>
      <c r="H381" s="445"/>
      <c r="I381" s="445"/>
      <c r="J381" s="445"/>
      <c r="K381" s="445"/>
      <c r="L381" s="445"/>
    </row>
    <row r="382" spans="1:13" ht="15.75" thickBot="1" x14ac:dyDescent="0.3">
      <c r="A382" s="112" t="s">
        <v>28</v>
      </c>
      <c r="B382" s="480" t="s">
        <v>267</v>
      </c>
      <c r="C382" s="449"/>
      <c r="D382" s="449"/>
      <c r="E382" s="449"/>
      <c r="F382" s="449"/>
      <c r="G382" s="449"/>
      <c r="H382" s="449"/>
      <c r="I382" s="449"/>
      <c r="J382" s="449"/>
      <c r="K382" s="449"/>
      <c r="L382" s="447"/>
    </row>
    <row r="383" spans="1:13" ht="15.75" thickBot="1" x14ac:dyDescent="0.3">
      <c r="A383" s="113" t="s">
        <v>29</v>
      </c>
      <c r="B383" s="448" t="s">
        <v>284</v>
      </c>
      <c r="C383" s="445"/>
      <c r="D383" s="445"/>
      <c r="E383" s="445"/>
      <c r="F383" s="445"/>
      <c r="G383" s="445"/>
      <c r="H383" s="445"/>
      <c r="I383" s="445"/>
      <c r="J383" s="445"/>
      <c r="K383" s="445"/>
      <c r="L383" s="445"/>
    </row>
    <row r="384" spans="1:13" ht="15.75" thickBot="1" x14ac:dyDescent="0.3">
      <c r="A384" s="114" t="s">
        <v>30</v>
      </c>
      <c r="B384" s="449" t="s">
        <v>285</v>
      </c>
      <c r="C384" s="449"/>
      <c r="D384" s="449"/>
      <c r="E384" s="449"/>
      <c r="F384" s="449"/>
      <c r="G384" s="449"/>
      <c r="H384" s="449"/>
      <c r="I384" s="449"/>
      <c r="J384" s="449"/>
      <c r="K384" s="449"/>
      <c r="L384" s="447"/>
    </row>
    <row r="385" spans="1:13" ht="15.75" thickBot="1" x14ac:dyDescent="0.3">
      <c r="A385" s="112" t="s">
        <v>31</v>
      </c>
      <c r="B385" s="257" t="s">
        <v>213</v>
      </c>
      <c r="C385" s="438" t="s">
        <v>32</v>
      </c>
      <c r="D385" s="439"/>
      <c r="E385" s="257"/>
      <c r="F385" s="438" t="s">
        <v>33</v>
      </c>
      <c r="G385" s="440"/>
      <c r="H385" s="440"/>
      <c r="I385" s="439"/>
      <c r="J385" s="441" t="s">
        <v>34</v>
      </c>
      <c r="K385" s="441"/>
      <c r="L385" s="441"/>
    </row>
    <row r="386" spans="1:13" ht="59.25" customHeight="1" thickBot="1" x14ac:dyDescent="0.3">
      <c r="A386" s="112" t="s">
        <v>35</v>
      </c>
      <c r="B386" s="442" t="s">
        <v>286</v>
      </c>
      <c r="C386" s="443"/>
      <c r="D386" s="443"/>
      <c r="E386" s="443"/>
      <c r="F386" s="443"/>
      <c r="G386" s="443"/>
      <c r="H386" s="443"/>
      <c r="I386" s="443"/>
      <c r="J386" s="443"/>
      <c r="K386" s="443"/>
      <c r="L386" s="443"/>
    </row>
    <row r="387" spans="1:13" ht="24.75" thickBot="1" x14ac:dyDescent="0.3">
      <c r="A387" s="112" t="s">
        <v>36</v>
      </c>
      <c r="B387" s="444" t="s">
        <v>351</v>
      </c>
      <c r="C387" s="445"/>
      <c r="D387" s="445"/>
      <c r="E387" s="445"/>
      <c r="F387" s="445"/>
      <c r="G387" s="445"/>
      <c r="H387" s="445"/>
      <c r="I387" s="445"/>
      <c r="J387" s="445"/>
      <c r="K387" s="445"/>
      <c r="L387" s="445"/>
    </row>
    <row r="388" spans="1:13" x14ac:dyDescent="0.25">
      <c r="A388" s="116"/>
      <c r="B388" s="255"/>
      <c r="C388" s="255"/>
      <c r="D388" s="255"/>
      <c r="E388" s="255"/>
      <c r="F388" s="255"/>
      <c r="G388" s="255"/>
      <c r="H388" s="255"/>
      <c r="I388" s="255"/>
      <c r="J388" s="255"/>
      <c r="K388" s="255"/>
      <c r="L388" s="255"/>
    </row>
    <row r="389" spans="1:13" x14ac:dyDescent="0.25">
      <c r="A389" s="109" t="s">
        <v>37</v>
      </c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</row>
    <row r="390" spans="1:13" ht="15.75" thickBot="1" x14ac:dyDescent="0.3">
      <c r="A390" s="448" t="s">
        <v>284</v>
      </c>
      <c r="B390" s="445"/>
      <c r="C390" s="445"/>
      <c r="D390" s="445"/>
      <c r="E390" s="445"/>
      <c r="F390" s="445"/>
      <c r="G390" s="445"/>
      <c r="H390" s="445"/>
      <c r="I390" s="445"/>
      <c r="J390" s="445"/>
      <c r="K390" s="445"/>
      <c r="L390" s="272" t="s">
        <v>38</v>
      </c>
    </row>
    <row r="391" spans="1:13" x14ac:dyDescent="0.25">
      <c r="A391" s="464" t="s">
        <v>322</v>
      </c>
      <c r="B391" s="461" t="s">
        <v>49</v>
      </c>
      <c r="C391" s="462"/>
      <c r="D391" s="463"/>
      <c r="E391" s="68"/>
      <c r="F391" s="461" t="s">
        <v>50</v>
      </c>
      <c r="G391" s="462"/>
      <c r="H391" s="463"/>
      <c r="I391" s="461" t="s">
        <v>48</v>
      </c>
      <c r="J391" s="462"/>
      <c r="K391" s="462"/>
      <c r="L391" s="463"/>
      <c r="M391" s="51" t="s">
        <v>1</v>
      </c>
    </row>
    <row r="392" spans="1:13" x14ac:dyDescent="0.25">
      <c r="A392" s="465"/>
      <c r="B392" s="458" t="s">
        <v>75</v>
      </c>
      <c r="C392" s="461" t="s">
        <v>47</v>
      </c>
      <c r="D392" s="462"/>
      <c r="E392" s="463"/>
      <c r="F392" s="458" t="s">
        <v>76</v>
      </c>
      <c r="G392" s="461" t="s">
        <v>47</v>
      </c>
      <c r="H392" s="463"/>
      <c r="I392" s="458" t="s">
        <v>76</v>
      </c>
      <c r="J392" s="461" t="s">
        <v>47</v>
      </c>
      <c r="K392" s="462"/>
      <c r="L392" s="463"/>
      <c r="M392" s="51"/>
    </row>
    <row r="393" spans="1:13" ht="86.25" thickBot="1" x14ac:dyDescent="0.3">
      <c r="A393" s="466"/>
      <c r="B393" s="460"/>
      <c r="C393" s="68" t="s">
        <v>77</v>
      </c>
      <c r="D393" s="68" t="s">
        <v>78</v>
      </c>
      <c r="E393" s="68" t="s">
        <v>89</v>
      </c>
      <c r="F393" s="460"/>
      <c r="G393" s="68" t="s">
        <v>90</v>
      </c>
      <c r="H393" s="68" t="s">
        <v>91</v>
      </c>
      <c r="I393" s="460"/>
      <c r="J393" s="68" t="s">
        <v>77</v>
      </c>
      <c r="K393" s="68" t="s">
        <v>87</v>
      </c>
      <c r="L393" s="68" t="s">
        <v>79</v>
      </c>
      <c r="M393" s="52"/>
    </row>
    <row r="394" spans="1:13" x14ac:dyDescent="0.25">
      <c r="A394" s="68">
        <v>2020</v>
      </c>
      <c r="B394" s="176">
        <f>C394+D394+E394</f>
        <v>223209.3</v>
      </c>
      <c r="C394" s="176">
        <v>191109.9</v>
      </c>
      <c r="D394" s="176">
        <v>32099.4</v>
      </c>
      <c r="E394" s="176"/>
      <c r="F394" s="176"/>
      <c r="G394" s="176">
        <v>0</v>
      </c>
      <c r="H394" s="176">
        <v>38985</v>
      </c>
      <c r="I394" s="176"/>
      <c r="J394" s="176"/>
      <c r="K394" s="176"/>
      <c r="L394" s="259"/>
      <c r="M394" s="49">
        <f t="shared" ref="M394:M396" si="46">B394+F394+I394</f>
        <v>223209.3</v>
      </c>
    </row>
    <row r="395" spans="1:13" x14ac:dyDescent="0.25">
      <c r="A395" s="68">
        <v>2021</v>
      </c>
      <c r="B395" s="176">
        <f>C395+D395</f>
        <v>219637.90000000002</v>
      </c>
      <c r="C395" s="176">
        <v>188052.2</v>
      </c>
      <c r="D395" s="176">
        <v>31585.7</v>
      </c>
      <c r="E395" s="176">
        <f t="shared" ref="E395:E396" si="47">E394*1%+E394</f>
        <v>0</v>
      </c>
      <c r="F395" s="176"/>
      <c r="G395" s="176"/>
      <c r="H395" s="176"/>
      <c r="I395" s="176">
        <f>I394*1%+I394</f>
        <v>0</v>
      </c>
      <c r="J395" s="176">
        <f t="shared" ref="J395:J396" si="48">J394*1%+J394</f>
        <v>0</v>
      </c>
      <c r="K395" s="176">
        <f t="shared" ref="K395:K396" si="49">K394*1%+K394</f>
        <v>0</v>
      </c>
      <c r="L395" s="176">
        <f t="shared" ref="L395:L396" si="50">L394*1%+L394</f>
        <v>0</v>
      </c>
      <c r="M395" s="49">
        <f t="shared" si="46"/>
        <v>219637.90000000002</v>
      </c>
    </row>
    <row r="396" spans="1:13" x14ac:dyDescent="0.25">
      <c r="A396" s="68">
        <v>2022</v>
      </c>
      <c r="B396" s="176">
        <f>C396+D396</f>
        <v>229392.19999999998</v>
      </c>
      <c r="C396" s="176">
        <v>196403.8</v>
      </c>
      <c r="D396" s="176">
        <v>32988.400000000001</v>
      </c>
      <c r="E396" s="176">
        <f t="shared" si="47"/>
        <v>0</v>
      </c>
      <c r="F396" s="176"/>
      <c r="G396" s="176"/>
      <c r="H396" s="176"/>
      <c r="I396" s="176">
        <f>I395*1%+I395</f>
        <v>0</v>
      </c>
      <c r="J396" s="176">
        <f t="shared" si="48"/>
        <v>0</v>
      </c>
      <c r="K396" s="176">
        <f t="shared" si="49"/>
        <v>0</v>
      </c>
      <c r="L396" s="176">
        <f t="shared" si="50"/>
        <v>0</v>
      </c>
      <c r="M396" s="49">
        <f t="shared" si="46"/>
        <v>229392.19999999998</v>
      </c>
    </row>
    <row r="397" spans="1:13" x14ac:dyDescent="0.25">
      <c r="A397" s="254"/>
      <c r="B397" s="254"/>
      <c r="C397" s="254"/>
      <c r="D397" s="254"/>
      <c r="E397" s="254"/>
      <c r="F397" s="254"/>
      <c r="G397" s="254"/>
      <c r="H397" s="254"/>
      <c r="I397" s="254"/>
      <c r="J397" s="254"/>
      <c r="K397" s="254"/>
      <c r="L397" s="254"/>
    </row>
    <row r="398" spans="1:13" x14ac:dyDescent="0.25">
      <c r="A398" s="119" t="s">
        <v>40</v>
      </c>
      <c r="B398" s="255"/>
      <c r="C398" s="255"/>
      <c r="D398" s="255"/>
      <c r="E398" s="255"/>
      <c r="F398" s="255"/>
      <c r="G398" s="255"/>
      <c r="H398" s="255"/>
      <c r="I398" s="255"/>
      <c r="J398" s="255"/>
      <c r="K398" s="255"/>
      <c r="L398" s="255"/>
    </row>
    <row r="399" spans="1:13" ht="15.75" thickBot="1" x14ac:dyDescent="0.3">
      <c r="A399" s="448" t="s">
        <v>284</v>
      </c>
      <c r="B399" s="445"/>
      <c r="C399" s="445"/>
      <c r="D399" s="445"/>
      <c r="E399" s="445"/>
      <c r="F399" s="445"/>
      <c r="G399" s="445"/>
      <c r="H399" s="445"/>
      <c r="I399" s="445"/>
      <c r="J399" s="445"/>
      <c r="K399" s="445"/>
      <c r="L399" s="255"/>
    </row>
    <row r="400" spans="1:13" ht="15.75" thickBot="1" x14ac:dyDescent="0.3">
      <c r="A400" s="464" t="s">
        <v>41</v>
      </c>
      <c r="B400" s="467" t="s">
        <v>42</v>
      </c>
      <c r="C400" s="468"/>
      <c r="D400" s="469"/>
      <c r="E400" s="476" t="s">
        <v>216</v>
      </c>
      <c r="F400" s="476" t="s">
        <v>6</v>
      </c>
      <c r="G400" s="452" t="s">
        <v>7</v>
      </c>
      <c r="H400" s="453"/>
      <c r="I400" s="453"/>
      <c r="J400" s="454"/>
      <c r="K400" s="255"/>
      <c r="L400" s="255"/>
    </row>
    <row r="401" spans="1:12" x14ac:dyDescent="0.25">
      <c r="A401" s="465"/>
      <c r="B401" s="470"/>
      <c r="C401" s="471"/>
      <c r="D401" s="472"/>
      <c r="E401" s="477"/>
      <c r="F401" s="477"/>
      <c r="G401" s="262"/>
      <c r="H401" s="467" t="s">
        <v>98</v>
      </c>
      <c r="I401" s="468"/>
      <c r="J401" s="469"/>
      <c r="K401" s="255"/>
      <c r="L401" s="255"/>
    </row>
    <row r="402" spans="1:12" ht="15.75" thickBot="1" x14ac:dyDescent="0.3">
      <c r="A402" s="466"/>
      <c r="B402" s="473"/>
      <c r="C402" s="474"/>
      <c r="D402" s="475"/>
      <c r="E402" s="473"/>
      <c r="F402" s="278">
        <v>2016</v>
      </c>
      <c r="G402" s="278">
        <v>2017</v>
      </c>
      <c r="H402" s="278">
        <v>2018</v>
      </c>
      <c r="I402" s="278">
        <v>2019</v>
      </c>
      <c r="J402" s="278">
        <v>2020</v>
      </c>
      <c r="K402" s="255"/>
      <c r="L402" s="255"/>
    </row>
    <row r="403" spans="1:12" ht="48.75" thickBot="1" x14ac:dyDescent="0.3">
      <c r="A403" s="273" t="s">
        <v>170</v>
      </c>
      <c r="B403" s="455" t="s">
        <v>255</v>
      </c>
      <c r="C403" s="456"/>
      <c r="D403" s="457"/>
      <c r="E403" s="267" t="s">
        <v>8</v>
      </c>
      <c r="F403" s="107">
        <v>42</v>
      </c>
      <c r="G403" s="107">
        <v>42</v>
      </c>
      <c r="H403" s="107">
        <v>45</v>
      </c>
      <c r="I403" s="107">
        <v>45</v>
      </c>
      <c r="J403" s="107">
        <v>45</v>
      </c>
      <c r="K403" s="255"/>
      <c r="L403" s="255"/>
    </row>
    <row r="404" spans="1:12" x14ac:dyDescent="0.25">
      <c r="A404" s="116"/>
      <c r="B404" s="255"/>
      <c r="C404" s="255"/>
      <c r="D404" s="255"/>
      <c r="E404" s="255"/>
      <c r="F404" s="255"/>
      <c r="G404" s="255"/>
      <c r="H404" s="255"/>
      <c r="I404" s="255"/>
      <c r="J404" s="255"/>
      <c r="K404" s="255"/>
      <c r="L404" s="255"/>
    </row>
    <row r="405" spans="1:12" ht="15.75" thickBot="1" x14ac:dyDescent="0.3">
      <c r="A405" s="109">
        <v>13</v>
      </c>
      <c r="B405" s="255"/>
      <c r="C405" s="255"/>
      <c r="D405" s="255"/>
      <c r="E405" s="255"/>
      <c r="F405" s="255"/>
      <c r="G405" s="255"/>
      <c r="H405" s="255"/>
      <c r="I405" s="255"/>
      <c r="J405" s="255"/>
      <c r="K405" s="255"/>
      <c r="L405" s="255"/>
    </row>
    <row r="406" spans="1:12" ht="15.75" thickBot="1" x14ac:dyDescent="0.3">
      <c r="A406" s="111" t="s">
        <v>27</v>
      </c>
      <c r="B406" s="447" t="s">
        <v>93</v>
      </c>
      <c r="C406" s="445"/>
      <c r="D406" s="445"/>
      <c r="E406" s="445"/>
      <c r="F406" s="445"/>
      <c r="G406" s="445"/>
      <c r="H406" s="445"/>
      <c r="I406" s="445"/>
      <c r="J406" s="445"/>
      <c r="K406" s="445"/>
      <c r="L406" s="445"/>
    </row>
    <row r="407" spans="1:12" ht="15.75" thickBot="1" x14ac:dyDescent="0.3">
      <c r="A407" s="112" t="s">
        <v>28</v>
      </c>
      <c r="B407" s="480" t="s">
        <v>267</v>
      </c>
      <c r="C407" s="449"/>
      <c r="D407" s="449"/>
      <c r="E407" s="449"/>
      <c r="F407" s="449"/>
      <c r="G407" s="449"/>
      <c r="H407" s="449"/>
      <c r="I407" s="449"/>
      <c r="J407" s="449"/>
      <c r="K407" s="449"/>
      <c r="L407" s="447"/>
    </row>
    <row r="408" spans="1:12" ht="43.5" customHeight="1" thickBot="1" x14ac:dyDescent="0.3">
      <c r="A408" s="113" t="s">
        <v>29</v>
      </c>
      <c r="B408" s="448" t="s">
        <v>287</v>
      </c>
      <c r="C408" s="445"/>
      <c r="D408" s="445"/>
      <c r="E408" s="445"/>
      <c r="F408" s="445"/>
      <c r="G408" s="445"/>
      <c r="H408" s="445"/>
      <c r="I408" s="445"/>
      <c r="J408" s="445"/>
      <c r="K408" s="445"/>
      <c r="L408" s="445"/>
    </row>
    <row r="409" spans="1:12" ht="15.75" thickBot="1" x14ac:dyDescent="0.3">
      <c r="A409" s="114" t="s">
        <v>30</v>
      </c>
      <c r="B409" s="449" t="s">
        <v>288</v>
      </c>
      <c r="C409" s="449"/>
      <c r="D409" s="449"/>
      <c r="E409" s="449"/>
      <c r="F409" s="449"/>
      <c r="G409" s="449"/>
      <c r="H409" s="449"/>
      <c r="I409" s="449"/>
      <c r="J409" s="449"/>
      <c r="K409" s="449"/>
      <c r="L409" s="447"/>
    </row>
    <row r="410" spans="1:12" ht="15.75" thickBot="1" x14ac:dyDescent="0.3">
      <c r="A410" s="112" t="s">
        <v>31</v>
      </c>
      <c r="B410" s="257" t="s">
        <v>213</v>
      </c>
      <c r="C410" s="438" t="s">
        <v>32</v>
      </c>
      <c r="D410" s="439"/>
      <c r="E410" s="257"/>
      <c r="F410" s="438" t="s">
        <v>33</v>
      </c>
      <c r="G410" s="440"/>
      <c r="H410" s="440"/>
      <c r="I410" s="439"/>
      <c r="J410" s="441" t="s">
        <v>34</v>
      </c>
      <c r="K410" s="441"/>
      <c r="L410" s="441"/>
    </row>
    <row r="411" spans="1:12" ht="93.75" customHeight="1" thickBot="1" x14ac:dyDescent="0.3">
      <c r="A411" s="112" t="s">
        <v>35</v>
      </c>
      <c r="B411" s="442" t="s">
        <v>289</v>
      </c>
      <c r="C411" s="443"/>
      <c r="D411" s="443"/>
      <c r="E411" s="443"/>
      <c r="F411" s="443"/>
      <c r="G411" s="443"/>
      <c r="H411" s="443"/>
      <c r="I411" s="443"/>
      <c r="J411" s="443"/>
      <c r="K411" s="443"/>
      <c r="L411" s="443"/>
    </row>
    <row r="412" spans="1:12" ht="24.75" thickBot="1" x14ac:dyDescent="0.3">
      <c r="A412" s="112" t="s">
        <v>36</v>
      </c>
      <c r="B412" s="444" t="s">
        <v>351</v>
      </c>
      <c r="C412" s="445"/>
      <c r="D412" s="445"/>
      <c r="E412" s="445"/>
      <c r="F412" s="445"/>
      <c r="G412" s="445"/>
      <c r="H412" s="445"/>
      <c r="I412" s="445"/>
      <c r="J412" s="445"/>
      <c r="K412" s="445"/>
      <c r="L412" s="445"/>
    </row>
    <row r="413" spans="1:12" x14ac:dyDescent="0.25">
      <c r="A413" s="116"/>
      <c r="B413" s="255"/>
      <c r="C413" s="255"/>
      <c r="D413" s="255"/>
      <c r="E413" s="255"/>
      <c r="F413" s="255"/>
      <c r="G413" s="255"/>
      <c r="H413" s="255"/>
      <c r="I413" s="255"/>
      <c r="J413" s="255"/>
      <c r="K413" s="255"/>
      <c r="L413" s="255"/>
    </row>
    <row r="414" spans="1:12" x14ac:dyDescent="0.25">
      <c r="A414" s="109" t="s">
        <v>37</v>
      </c>
      <c r="B414" s="255"/>
      <c r="C414" s="255"/>
      <c r="D414" s="255"/>
      <c r="E414" s="255"/>
      <c r="F414" s="255"/>
      <c r="G414" s="255"/>
      <c r="H414" s="255"/>
      <c r="I414" s="255"/>
      <c r="J414" s="255"/>
      <c r="K414" s="255"/>
      <c r="L414" s="255"/>
    </row>
    <row r="415" spans="1:12" ht="34.5" customHeight="1" x14ac:dyDescent="0.25">
      <c r="A415" s="448" t="s">
        <v>290</v>
      </c>
      <c r="B415" s="445"/>
      <c r="C415" s="445"/>
      <c r="D415" s="445"/>
      <c r="E415" s="445"/>
      <c r="F415" s="445"/>
      <c r="G415" s="445"/>
      <c r="H415" s="445"/>
      <c r="I415" s="445"/>
      <c r="J415" s="445"/>
      <c r="K415" s="445"/>
      <c r="L415" s="272" t="s">
        <v>38</v>
      </c>
    </row>
    <row r="416" spans="1:12" x14ac:dyDescent="0.25">
      <c r="A416" s="254"/>
      <c r="B416" s="254"/>
      <c r="C416" s="254"/>
      <c r="D416" s="254"/>
      <c r="E416" s="254"/>
      <c r="F416" s="254"/>
      <c r="G416" s="254"/>
      <c r="H416" s="254"/>
      <c r="I416" s="254"/>
      <c r="J416" s="254"/>
      <c r="K416" s="254"/>
      <c r="L416" s="254"/>
    </row>
    <row r="417" spans="1:13" x14ac:dyDescent="0.25">
      <c r="A417" s="109" t="s">
        <v>37</v>
      </c>
      <c r="B417" s="255"/>
      <c r="C417" s="255"/>
      <c r="D417" s="255"/>
      <c r="E417" s="255"/>
      <c r="F417" s="255"/>
      <c r="G417" s="255"/>
      <c r="H417" s="255"/>
      <c r="I417" s="255"/>
      <c r="J417" s="255"/>
      <c r="K417" s="255"/>
      <c r="L417" s="255"/>
    </row>
    <row r="418" spans="1:13" ht="15.75" thickBot="1" x14ac:dyDescent="0.3">
      <c r="A418" s="448" t="s">
        <v>284</v>
      </c>
      <c r="B418" s="445"/>
      <c r="C418" s="445"/>
      <c r="D418" s="445"/>
      <c r="E418" s="445"/>
      <c r="F418" s="445"/>
      <c r="G418" s="445"/>
      <c r="H418" s="445"/>
      <c r="I418" s="445"/>
      <c r="J418" s="445"/>
      <c r="K418" s="445"/>
      <c r="L418" s="272" t="s">
        <v>38</v>
      </c>
    </row>
    <row r="419" spans="1:13" x14ac:dyDescent="0.25">
      <c r="A419" s="464" t="s">
        <v>322</v>
      </c>
      <c r="B419" s="461" t="s">
        <v>49</v>
      </c>
      <c r="C419" s="462"/>
      <c r="D419" s="463"/>
      <c r="E419" s="68"/>
      <c r="F419" s="461" t="s">
        <v>50</v>
      </c>
      <c r="G419" s="462"/>
      <c r="H419" s="463"/>
      <c r="I419" s="461" t="s">
        <v>48</v>
      </c>
      <c r="J419" s="462"/>
      <c r="K419" s="462"/>
      <c r="L419" s="463"/>
      <c r="M419" s="51" t="s">
        <v>1</v>
      </c>
    </row>
    <row r="420" spans="1:13" x14ac:dyDescent="0.25">
      <c r="A420" s="465"/>
      <c r="B420" s="458" t="s">
        <v>75</v>
      </c>
      <c r="C420" s="461" t="s">
        <v>47</v>
      </c>
      <c r="D420" s="462"/>
      <c r="E420" s="463"/>
      <c r="F420" s="458" t="s">
        <v>76</v>
      </c>
      <c r="G420" s="461" t="s">
        <v>47</v>
      </c>
      <c r="H420" s="463"/>
      <c r="I420" s="458" t="s">
        <v>76</v>
      </c>
      <c r="J420" s="461" t="s">
        <v>47</v>
      </c>
      <c r="K420" s="462"/>
      <c r="L420" s="463"/>
      <c r="M420" s="51"/>
    </row>
    <row r="421" spans="1:13" ht="86.25" thickBot="1" x14ac:dyDescent="0.3">
      <c r="A421" s="466"/>
      <c r="B421" s="460"/>
      <c r="C421" s="68" t="s">
        <v>77</v>
      </c>
      <c r="D421" s="68" t="s">
        <v>78</v>
      </c>
      <c r="E421" s="68" t="s">
        <v>89</v>
      </c>
      <c r="F421" s="460"/>
      <c r="G421" s="68" t="s">
        <v>90</v>
      </c>
      <c r="H421" s="68" t="s">
        <v>91</v>
      </c>
      <c r="I421" s="460"/>
      <c r="J421" s="68" t="s">
        <v>77</v>
      </c>
      <c r="K421" s="68" t="s">
        <v>87</v>
      </c>
      <c r="L421" s="68" t="s">
        <v>79</v>
      </c>
      <c r="M421" s="52"/>
    </row>
    <row r="422" spans="1:13" x14ac:dyDescent="0.25">
      <c r="A422" s="68">
        <v>2020</v>
      </c>
      <c r="B422" s="176">
        <f>C422+D422+E422</f>
        <v>0</v>
      </c>
      <c r="C422" s="176"/>
      <c r="D422" s="176"/>
      <c r="E422" s="176"/>
      <c r="F422" s="176"/>
      <c r="G422" s="176">
        <v>0</v>
      </c>
      <c r="H422" s="176"/>
      <c r="I422" s="176">
        <f>J422+K422+L422</f>
        <v>221344</v>
      </c>
      <c r="J422" s="176">
        <v>152274.29999999999</v>
      </c>
      <c r="K422" s="176">
        <v>48334.7</v>
      </c>
      <c r="L422" s="259">
        <v>20735</v>
      </c>
      <c r="M422" s="49">
        <f t="shared" ref="M422:M424" si="51">B422+F422+I422</f>
        <v>221344</v>
      </c>
    </row>
    <row r="423" spans="1:13" x14ac:dyDescent="0.25">
      <c r="A423" s="68">
        <v>2021</v>
      </c>
      <c r="B423" s="176">
        <f>B422*1%+B422</f>
        <v>0</v>
      </c>
      <c r="C423" s="176">
        <f t="shared" ref="C423:C424" si="52">C422*1%+C422</f>
        <v>0</v>
      </c>
      <c r="D423" s="176">
        <f t="shared" ref="D423:D424" si="53">D422*1%+D422</f>
        <v>0</v>
      </c>
      <c r="E423" s="176">
        <f t="shared" ref="E423:E424" si="54">E422*1%+E422</f>
        <v>0</v>
      </c>
      <c r="F423" s="176"/>
      <c r="G423" s="176"/>
      <c r="H423" s="176"/>
      <c r="I423" s="176">
        <f>I422*1%+I422</f>
        <v>223557.44</v>
      </c>
      <c r="J423" s="176">
        <f t="shared" ref="J423:J424" si="55">J422*1%+J422</f>
        <v>153797.04299999998</v>
      </c>
      <c r="K423" s="176">
        <f t="shared" ref="K423:K424" si="56">K422*1%+K422</f>
        <v>48818.046999999999</v>
      </c>
      <c r="L423" s="176">
        <f t="shared" ref="L423:L424" si="57">L422*1%+L422</f>
        <v>20942.349999999999</v>
      </c>
      <c r="M423" s="49">
        <f t="shared" si="51"/>
        <v>223557.44</v>
      </c>
    </row>
    <row r="424" spans="1:13" x14ac:dyDescent="0.25">
      <c r="A424" s="68">
        <v>2022</v>
      </c>
      <c r="B424" s="176">
        <f>B423*1%+B423</f>
        <v>0</v>
      </c>
      <c r="C424" s="176">
        <f t="shared" si="52"/>
        <v>0</v>
      </c>
      <c r="D424" s="176">
        <f t="shared" si="53"/>
        <v>0</v>
      </c>
      <c r="E424" s="176">
        <f t="shared" si="54"/>
        <v>0</v>
      </c>
      <c r="F424" s="176"/>
      <c r="G424" s="176"/>
      <c r="H424" s="176"/>
      <c r="I424" s="176">
        <f>I423*1%+I423</f>
        <v>225793.01440000001</v>
      </c>
      <c r="J424" s="176">
        <f t="shared" si="55"/>
        <v>155335.01342999996</v>
      </c>
      <c r="K424" s="176">
        <f t="shared" si="56"/>
        <v>49306.227469999998</v>
      </c>
      <c r="L424" s="176">
        <f t="shared" si="57"/>
        <v>21151.773499999999</v>
      </c>
      <c r="M424" s="49">
        <f t="shared" si="51"/>
        <v>225793.01440000001</v>
      </c>
    </row>
    <row r="425" spans="1:13" x14ac:dyDescent="0.25">
      <c r="A425" s="254"/>
      <c r="B425" s="254"/>
      <c r="C425" s="254"/>
      <c r="D425" s="254"/>
      <c r="E425" s="254"/>
      <c r="F425" s="254"/>
      <c r="G425" s="254"/>
      <c r="H425" s="254"/>
      <c r="I425" s="254"/>
      <c r="J425" s="254"/>
      <c r="K425" s="254"/>
      <c r="L425" s="254"/>
    </row>
    <row r="426" spans="1:13" x14ac:dyDescent="0.25">
      <c r="A426" s="119" t="s">
        <v>40</v>
      </c>
      <c r="B426" s="255"/>
      <c r="C426" s="255"/>
      <c r="D426" s="255"/>
      <c r="E426" s="255"/>
      <c r="F426" s="255"/>
      <c r="G426" s="255"/>
      <c r="H426" s="255"/>
      <c r="I426" s="255"/>
      <c r="J426" s="255"/>
      <c r="K426" s="255"/>
      <c r="L426" s="255"/>
    </row>
    <row r="427" spans="1:13" ht="29.25" customHeight="1" thickBot="1" x14ac:dyDescent="0.3">
      <c r="A427" s="448" t="s">
        <v>291</v>
      </c>
      <c r="B427" s="445"/>
      <c r="C427" s="445"/>
      <c r="D427" s="445"/>
      <c r="E427" s="445"/>
      <c r="F427" s="445"/>
      <c r="G427" s="445"/>
      <c r="H427" s="445"/>
      <c r="I427" s="445"/>
      <c r="J427" s="445"/>
      <c r="K427" s="445"/>
      <c r="L427" s="255"/>
    </row>
    <row r="428" spans="1:13" ht="15.75" thickBot="1" x14ac:dyDescent="0.3">
      <c r="A428" s="464" t="s">
        <v>41</v>
      </c>
      <c r="B428" s="467" t="s">
        <v>42</v>
      </c>
      <c r="C428" s="468"/>
      <c r="D428" s="469"/>
      <c r="E428" s="476" t="s">
        <v>216</v>
      </c>
      <c r="F428" s="476" t="s">
        <v>6</v>
      </c>
      <c r="G428" s="452" t="s">
        <v>7</v>
      </c>
      <c r="H428" s="453"/>
      <c r="I428" s="453"/>
      <c r="J428" s="454"/>
      <c r="K428" s="255"/>
      <c r="L428" s="255"/>
    </row>
    <row r="429" spans="1:13" ht="15.75" thickBot="1" x14ac:dyDescent="0.3">
      <c r="A429" s="465"/>
      <c r="B429" s="470"/>
      <c r="C429" s="471"/>
      <c r="D429" s="472"/>
      <c r="E429" s="477"/>
      <c r="F429" s="478"/>
      <c r="G429" s="261"/>
      <c r="H429" s="452" t="s">
        <v>98</v>
      </c>
      <c r="I429" s="453"/>
      <c r="J429" s="454"/>
      <c r="K429" s="255"/>
      <c r="L429" s="255"/>
    </row>
    <row r="430" spans="1:13" ht="15.75" thickBot="1" x14ac:dyDescent="0.3">
      <c r="A430" s="466"/>
      <c r="B430" s="473"/>
      <c r="C430" s="474"/>
      <c r="D430" s="475"/>
      <c r="E430" s="478"/>
      <c r="F430" s="262">
        <v>2016</v>
      </c>
      <c r="G430" s="262">
        <v>2017</v>
      </c>
      <c r="H430" s="262">
        <v>2018</v>
      </c>
      <c r="I430" s="262">
        <v>2019</v>
      </c>
      <c r="J430" s="262">
        <v>2020</v>
      </c>
      <c r="K430" s="255"/>
      <c r="L430" s="255"/>
    </row>
    <row r="431" spans="1:13" ht="36.75" thickBot="1" x14ac:dyDescent="0.3">
      <c r="A431" s="273" t="s">
        <v>173</v>
      </c>
      <c r="B431" s="455" t="s">
        <v>255</v>
      </c>
      <c r="C431" s="456"/>
      <c r="D431" s="457"/>
      <c r="E431" s="267" t="s">
        <v>8</v>
      </c>
      <c r="F431" s="175">
        <v>16</v>
      </c>
      <c r="G431" s="175">
        <v>16</v>
      </c>
      <c r="H431" s="175">
        <v>16</v>
      </c>
      <c r="I431" s="107">
        <v>16</v>
      </c>
      <c r="J431" s="107">
        <v>16</v>
      </c>
      <c r="K431" s="255"/>
      <c r="L431" s="255"/>
    </row>
    <row r="432" spans="1:13" ht="48.75" thickBot="1" x14ac:dyDescent="0.3">
      <c r="A432" s="273" t="s">
        <v>292</v>
      </c>
      <c r="B432" s="455" t="s">
        <v>255</v>
      </c>
      <c r="C432" s="456"/>
      <c r="D432" s="457"/>
      <c r="E432" s="267" t="s">
        <v>8</v>
      </c>
      <c r="F432" s="175">
        <v>30</v>
      </c>
      <c r="G432" s="175">
        <v>30</v>
      </c>
      <c r="H432" s="175">
        <v>30</v>
      </c>
      <c r="I432" s="107">
        <v>40</v>
      </c>
      <c r="J432" s="107">
        <v>50</v>
      </c>
      <c r="K432" s="255"/>
      <c r="L432" s="255"/>
    </row>
    <row r="433" spans="1:12" ht="36.75" thickBot="1" x14ac:dyDescent="0.3">
      <c r="A433" s="273" t="s">
        <v>175</v>
      </c>
      <c r="B433" s="455" t="s">
        <v>255</v>
      </c>
      <c r="C433" s="456"/>
      <c r="D433" s="457"/>
      <c r="E433" s="267" t="s">
        <v>8</v>
      </c>
      <c r="F433" s="268">
        <v>40</v>
      </c>
      <c r="G433" s="268">
        <v>40</v>
      </c>
      <c r="H433" s="268">
        <v>40</v>
      </c>
      <c r="I433" s="268">
        <v>50</v>
      </c>
      <c r="J433" s="268">
        <v>60</v>
      </c>
      <c r="K433" s="255"/>
      <c r="L433" s="255"/>
    </row>
    <row r="434" spans="1:12" ht="15.75" thickBot="1" x14ac:dyDescent="0.3">
      <c r="A434" s="273" t="s">
        <v>176</v>
      </c>
      <c r="B434" s="455" t="s">
        <v>255</v>
      </c>
      <c r="C434" s="456"/>
      <c r="D434" s="457"/>
      <c r="E434" s="267" t="s">
        <v>8</v>
      </c>
      <c r="F434" s="268">
        <v>3</v>
      </c>
      <c r="G434" s="268">
        <v>3</v>
      </c>
      <c r="H434" s="268">
        <v>3</v>
      </c>
      <c r="I434" s="268">
        <v>3</v>
      </c>
      <c r="J434" s="268">
        <v>3</v>
      </c>
      <c r="K434" s="255"/>
      <c r="L434" s="255"/>
    </row>
    <row r="435" spans="1:12" x14ac:dyDescent="0.25">
      <c r="A435" s="116"/>
      <c r="B435" s="255"/>
      <c r="C435" s="255"/>
      <c r="D435" s="255"/>
      <c r="E435" s="255"/>
      <c r="F435" s="255"/>
      <c r="G435" s="255"/>
      <c r="H435" s="255"/>
      <c r="I435" s="255"/>
      <c r="J435" s="255"/>
      <c r="K435" s="255"/>
      <c r="L435" s="255"/>
    </row>
    <row r="436" spans="1:12" x14ac:dyDescent="0.25">
      <c r="A436" s="281"/>
      <c r="B436" s="282"/>
      <c r="C436" s="282"/>
      <c r="D436" s="282"/>
      <c r="E436" s="282"/>
      <c r="F436" s="282"/>
      <c r="G436" s="282"/>
      <c r="H436" s="282"/>
      <c r="I436" s="282"/>
      <c r="J436" s="282"/>
      <c r="K436" s="282"/>
      <c r="L436" s="283"/>
    </row>
    <row r="437" spans="1:12" x14ac:dyDescent="0.25">
      <c r="A437" s="116"/>
      <c r="B437" s="255"/>
      <c r="C437" s="255"/>
      <c r="D437" s="255"/>
      <c r="E437" s="255"/>
      <c r="F437" s="255"/>
      <c r="G437" s="255"/>
      <c r="H437" s="255"/>
      <c r="I437" s="255"/>
      <c r="J437" s="255"/>
      <c r="K437" s="255"/>
      <c r="L437" s="255"/>
    </row>
    <row r="438" spans="1:12" x14ac:dyDescent="0.25">
      <c r="A438" s="116"/>
      <c r="B438" s="255"/>
      <c r="C438" s="255"/>
      <c r="D438" s="255"/>
      <c r="E438" s="255"/>
      <c r="F438" s="255"/>
      <c r="G438" s="255"/>
      <c r="H438" s="255"/>
      <c r="I438" s="255"/>
      <c r="J438" s="255"/>
      <c r="K438" s="255"/>
      <c r="L438" s="255"/>
    </row>
    <row r="439" spans="1:12" ht="15.75" thickBot="1" x14ac:dyDescent="0.3">
      <c r="A439" s="109">
        <v>15</v>
      </c>
      <c r="B439" s="255"/>
      <c r="C439" s="255"/>
      <c r="D439" s="255"/>
      <c r="E439" s="255"/>
      <c r="F439" s="255"/>
      <c r="G439" s="255"/>
      <c r="H439" s="255"/>
      <c r="I439" s="255"/>
      <c r="J439" s="255"/>
      <c r="K439" s="255"/>
      <c r="L439" s="255"/>
    </row>
    <row r="440" spans="1:12" ht="15.75" thickBot="1" x14ac:dyDescent="0.3">
      <c r="A440" s="111" t="s">
        <v>27</v>
      </c>
      <c r="B440" s="447" t="s">
        <v>93</v>
      </c>
      <c r="C440" s="445"/>
      <c r="D440" s="445"/>
      <c r="E440" s="445"/>
      <c r="F440" s="445"/>
      <c r="G440" s="445"/>
      <c r="H440" s="445"/>
      <c r="I440" s="445"/>
      <c r="J440" s="445"/>
      <c r="K440" s="445"/>
      <c r="L440" s="445"/>
    </row>
    <row r="441" spans="1:12" ht="15.75" thickBot="1" x14ac:dyDescent="0.3">
      <c r="A441" s="112" t="s">
        <v>28</v>
      </c>
      <c r="B441" s="448" t="s">
        <v>293</v>
      </c>
      <c r="C441" s="445"/>
      <c r="D441" s="445"/>
      <c r="E441" s="445"/>
      <c r="F441" s="445"/>
      <c r="G441" s="445"/>
      <c r="H441" s="445"/>
      <c r="I441" s="445"/>
      <c r="J441" s="445"/>
      <c r="K441" s="445"/>
      <c r="L441" s="445"/>
    </row>
    <row r="442" spans="1:12" ht="15.75" thickBot="1" x14ac:dyDescent="0.3">
      <c r="A442" s="113" t="s">
        <v>29</v>
      </c>
      <c r="B442" s="448" t="s">
        <v>294</v>
      </c>
      <c r="C442" s="445"/>
      <c r="D442" s="445"/>
      <c r="E442" s="445"/>
      <c r="F442" s="445"/>
      <c r="G442" s="445"/>
      <c r="H442" s="445"/>
      <c r="I442" s="445"/>
      <c r="J442" s="445"/>
      <c r="K442" s="445"/>
      <c r="L442" s="445"/>
    </row>
    <row r="443" spans="1:12" ht="15.75" thickBot="1" x14ac:dyDescent="0.3">
      <c r="A443" s="114" t="s">
        <v>30</v>
      </c>
      <c r="B443" s="449" t="s">
        <v>295</v>
      </c>
      <c r="C443" s="449"/>
      <c r="D443" s="449"/>
      <c r="E443" s="449"/>
      <c r="F443" s="449"/>
      <c r="G443" s="449"/>
      <c r="H443" s="449"/>
      <c r="I443" s="449"/>
      <c r="J443" s="449"/>
      <c r="K443" s="449"/>
      <c r="L443" s="447"/>
    </row>
    <row r="444" spans="1:12" ht="15.75" thickBot="1" x14ac:dyDescent="0.3">
      <c r="A444" s="112" t="s">
        <v>31</v>
      </c>
      <c r="B444" s="257" t="s">
        <v>213</v>
      </c>
      <c r="C444" s="438" t="s">
        <v>32</v>
      </c>
      <c r="D444" s="439"/>
      <c r="E444" s="257"/>
      <c r="F444" s="438" t="s">
        <v>33</v>
      </c>
      <c r="G444" s="440"/>
      <c r="H444" s="440"/>
      <c r="I444" s="439"/>
      <c r="J444" s="441" t="s">
        <v>34</v>
      </c>
      <c r="K444" s="441"/>
      <c r="L444" s="441"/>
    </row>
    <row r="445" spans="1:12" ht="57.75" customHeight="1" thickBot="1" x14ac:dyDescent="0.3">
      <c r="A445" s="112" t="s">
        <v>35</v>
      </c>
      <c r="B445" s="442" t="s">
        <v>296</v>
      </c>
      <c r="C445" s="443"/>
      <c r="D445" s="443"/>
      <c r="E445" s="443"/>
      <c r="F445" s="443"/>
      <c r="G445" s="443"/>
      <c r="H445" s="443"/>
      <c r="I445" s="443"/>
      <c r="J445" s="443"/>
      <c r="K445" s="443"/>
      <c r="L445" s="443"/>
    </row>
    <row r="446" spans="1:12" ht="24.75" thickBot="1" x14ac:dyDescent="0.3">
      <c r="A446" s="112" t="s">
        <v>36</v>
      </c>
      <c r="B446" s="444" t="s">
        <v>351</v>
      </c>
      <c r="C446" s="445"/>
      <c r="D446" s="445"/>
      <c r="E446" s="445"/>
      <c r="F446" s="445"/>
      <c r="G446" s="445"/>
      <c r="H446" s="445"/>
      <c r="I446" s="445"/>
      <c r="J446" s="445"/>
      <c r="K446" s="445"/>
      <c r="L446" s="445"/>
    </row>
    <row r="447" spans="1:12" x14ac:dyDescent="0.25">
      <c r="A447" s="116"/>
      <c r="B447" s="255"/>
      <c r="C447" s="255"/>
      <c r="D447" s="255"/>
      <c r="E447" s="255"/>
      <c r="F447" s="255"/>
      <c r="G447" s="255"/>
      <c r="H447" s="255"/>
      <c r="I447" s="255"/>
      <c r="J447" s="255"/>
      <c r="K447" s="255"/>
      <c r="L447" s="255"/>
    </row>
    <row r="448" spans="1:12" x14ac:dyDescent="0.25">
      <c r="A448" s="109" t="s">
        <v>37</v>
      </c>
      <c r="B448" s="255"/>
      <c r="C448" s="255"/>
      <c r="D448" s="255"/>
      <c r="E448" s="255"/>
      <c r="F448" s="255"/>
      <c r="G448" s="255"/>
      <c r="H448" s="255"/>
      <c r="I448" s="255"/>
      <c r="J448" s="255"/>
      <c r="K448" s="255"/>
      <c r="L448" s="255"/>
    </row>
    <row r="449" spans="1:13" ht="15.75" thickBot="1" x14ac:dyDescent="0.3">
      <c r="A449" s="448" t="s">
        <v>294</v>
      </c>
      <c r="B449" s="445"/>
      <c r="C449" s="445"/>
      <c r="D449" s="445"/>
      <c r="E449" s="445"/>
      <c r="F449" s="445"/>
      <c r="G449" s="445"/>
      <c r="H449" s="445"/>
      <c r="I449" s="445"/>
      <c r="J449" s="445"/>
      <c r="K449" s="445"/>
      <c r="L449" s="272" t="s">
        <v>38</v>
      </c>
    </row>
    <row r="450" spans="1:13" ht="15" customHeight="1" x14ac:dyDescent="0.25">
      <c r="A450" s="464" t="s">
        <v>297</v>
      </c>
      <c r="B450" s="461" t="s">
        <v>49</v>
      </c>
      <c r="C450" s="462"/>
      <c r="D450" s="463"/>
      <c r="E450" s="68"/>
      <c r="F450" s="461" t="s">
        <v>50</v>
      </c>
      <c r="G450" s="462"/>
      <c r="H450" s="463"/>
      <c r="I450" s="461" t="s">
        <v>48</v>
      </c>
      <c r="J450" s="462"/>
      <c r="K450" s="462"/>
      <c r="L450" s="463"/>
      <c r="M450" s="51" t="s">
        <v>1</v>
      </c>
    </row>
    <row r="451" spans="1:13" x14ac:dyDescent="0.25">
      <c r="A451" s="465"/>
      <c r="B451" s="458" t="s">
        <v>75</v>
      </c>
      <c r="C451" s="461" t="s">
        <v>47</v>
      </c>
      <c r="D451" s="462"/>
      <c r="E451" s="463"/>
      <c r="F451" s="458" t="s">
        <v>76</v>
      </c>
      <c r="G451" s="461" t="s">
        <v>47</v>
      </c>
      <c r="H451" s="463"/>
      <c r="I451" s="458" t="s">
        <v>76</v>
      </c>
      <c r="J451" s="461" t="s">
        <v>47</v>
      </c>
      <c r="K451" s="462"/>
      <c r="L451" s="463"/>
      <c r="M451" s="51"/>
    </row>
    <row r="452" spans="1:13" ht="86.25" thickBot="1" x14ac:dyDescent="0.3">
      <c r="A452" s="466"/>
      <c r="B452" s="460"/>
      <c r="C452" s="68" t="s">
        <v>77</v>
      </c>
      <c r="D452" s="68" t="s">
        <v>78</v>
      </c>
      <c r="E452" s="68" t="s">
        <v>89</v>
      </c>
      <c r="F452" s="460"/>
      <c r="G452" s="68" t="s">
        <v>90</v>
      </c>
      <c r="H452" s="68" t="s">
        <v>91</v>
      </c>
      <c r="I452" s="460"/>
      <c r="J452" s="68" t="s">
        <v>77</v>
      </c>
      <c r="K452" s="68" t="s">
        <v>87</v>
      </c>
      <c r="L452" s="68" t="s">
        <v>79</v>
      </c>
      <c r="M452" s="52"/>
    </row>
    <row r="453" spans="1:13" x14ac:dyDescent="0.25">
      <c r="A453" s="68">
        <v>2020</v>
      </c>
      <c r="B453" s="176">
        <f>C453+D453+E453</f>
        <v>0</v>
      </c>
      <c r="C453" s="176"/>
      <c r="D453" s="176"/>
      <c r="E453" s="176"/>
      <c r="F453" s="176"/>
      <c r="G453" s="176">
        <v>0</v>
      </c>
      <c r="H453" s="176"/>
      <c r="I453" s="176">
        <f>J453+K453+L453</f>
        <v>3859100</v>
      </c>
      <c r="J453" s="176"/>
      <c r="K453" s="176">
        <v>3859100</v>
      </c>
      <c r="L453" s="259"/>
      <c r="M453" s="49">
        <f t="shared" ref="M453:M455" si="58">B453+F453+I453</f>
        <v>3859100</v>
      </c>
    </row>
    <row r="454" spans="1:13" x14ac:dyDescent="0.25">
      <c r="A454" s="68">
        <v>2021</v>
      </c>
      <c r="B454" s="176">
        <f>B453*1%+B453</f>
        <v>0</v>
      </c>
      <c r="C454" s="176">
        <f t="shared" ref="C454:C455" si="59">C453*1%+C453</f>
        <v>0</v>
      </c>
      <c r="D454" s="176">
        <f t="shared" ref="D454:D455" si="60">D453*1%+D453</f>
        <v>0</v>
      </c>
      <c r="E454" s="176">
        <f t="shared" ref="E454:E455" si="61">E453*1%+E453</f>
        <v>0</v>
      </c>
      <c r="F454" s="176"/>
      <c r="G454" s="176"/>
      <c r="H454" s="176"/>
      <c r="I454" s="176">
        <f>I453*1%+I453</f>
        <v>3897691</v>
      </c>
      <c r="J454" s="176">
        <f t="shared" ref="J454:J455" si="62">J453*1%+J453</f>
        <v>0</v>
      </c>
      <c r="K454" s="176">
        <f t="shared" ref="K454:K455" si="63">K453*1%+K453</f>
        <v>3897691</v>
      </c>
      <c r="L454" s="176">
        <f t="shared" ref="L454:L455" si="64">L453*1%+L453</f>
        <v>0</v>
      </c>
      <c r="M454" s="49">
        <f t="shared" si="58"/>
        <v>3897691</v>
      </c>
    </row>
    <row r="455" spans="1:13" x14ac:dyDescent="0.25">
      <c r="A455" s="68">
        <v>2022</v>
      </c>
      <c r="B455" s="176">
        <f>B454*1%+B454</f>
        <v>0</v>
      </c>
      <c r="C455" s="176">
        <f t="shared" si="59"/>
        <v>0</v>
      </c>
      <c r="D455" s="176">
        <f t="shared" si="60"/>
        <v>0</v>
      </c>
      <c r="E455" s="176">
        <f t="shared" si="61"/>
        <v>0</v>
      </c>
      <c r="F455" s="176"/>
      <c r="G455" s="176"/>
      <c r="H455" s="176"/>
      <c r="I455" s="176">
        <f>I454*1%+I454</f>
        <v>3936667.91</v>
      </c>
      <c r="J455" s="176">
        <f t="shared" si="62"/>
        <v>0</v>
      </c>
      <c r="K455" s="176">
        <f t="shared" si="63"/>
        <v>3936667.91</v>
      </c>
      <c r="L455" s="176">
        <f t="shared" si="64"/>
        <v>0</v>
      </c>
      <c r="M455" s="49">
        <f t="shared" si="58"/>
        <v>3936667.91</v>
      </c>
    </row>
    <row r="456" spans="1:13" x14ac:dyDescent="0.25">
      <c r="A456" s="254"/>
      <c r="B456" s="254"/>
      <c r="C456" s="254"/>
      <c r="D456" s="254"/>
      <c r="E456" s="254"/>
      <c r="F456" s="254"/>
      <c r="G456" s="254"/>
      <c r="H456" s="254"/>
      <c r="I456" s="254"/>
      <c r="J456" s="254"/>
      <c r="K456" s="254"/>
      <c r="L456" s="254"/>
    </row>
    <row r="457" spans="1:13" x14ac:dyDescent="0.25">
      <c r="A457" s="119" t="s">
        <v>40</v>
      </c>
      <c r="B457" s="255"/>
      <c r="C457" s="255"/>
      <c r="D457" s="255"/>
      <c r="E457" s="255"/>
      <c r="F457" s="255"/>
      <c r="G457" s="255"/>
      <c r="H457" s="255"/>
      <c r="I457" s="255"/>
      <c r="J457" s="255"/>
      <c r="K457" s="255"/>
      <c r="L457" s="255"/>
    </row>
    <row r="458" spans="1:13" ht="15.75" thickBot="1" x14ac:dyDescent="0.3">
      <c r="A458" s="448" t="s">
        <v>294</v>
      </c>
      <c r="B458" s="445"/>
      <c r="C458" s="445"/>
      <c r="D458" s="445"/>
      <c r="E458" s="445"/>
      <c r="F458" s="445"/>
      <c r="G458" s="445"/>
      <c r="H458" s="445"/>
      <c r="I458" s="445"/>
      <c r="J458" s="445"/>
      <c r="K458" s="445"/>
      <c r="L458" s="255"/>
    </row>
    <row r="459" spans="1:13" ht="15.75" thickBot="1" x14ac:dyDescent="0.3">
      <c r="A459" s="464" t="s">
        <v>41</v>
      </c>
      <c r="B459" s="467" t="s">
        <v>42</v>
      </c>
      <c r="C459" s="468"/>
      <c r="D459" s="469"/>
      <c r="E459" s="476" t="s">
        <v>216</v>
      </c>
      <c r="F459" s="476" t="s">
        <v>6</v>
      </c>
      <c r="G459" s="452" t="s">
        <v>7</v>
      </c>
      <c r="H459" s="453"/>
      <c r="I459" s="453"/>
      <c r="J459" s="454"/>
      <c r="K459" s="255"/>
      <c r="L459" s="255"/>
    </row>
    <row r="460" spans="1:13" ht="15.75" thickBot="1" x14ac:dyDescent="0.3">
      <c r="A460" s="465"/>
      <c r="B460" s="470"/>
      <c r="C460" s="471"/>
      <c r="D460" s="472"/>
      <c r="E460" s="477"/>
      <c r="F460" s="478"/>
      <c r="G460" s="261"/>
      <c r="H460" s="452" t="s">
        <v>98</v>
      </c>
      <c r="I460" s="468"/>
      <c r="J460" s="469"/>
      <c r="K460" s="255"/>
      <c r="L460" s="255"/>
    </row>
    <row r="461" spans="1:13" ht="15.75" thickBot="1" x14ac:dyDescent="0.3">
      <c r="A461" s="466"/>
      <c r="B461" s="473"/>
      <c r="C461" s="474"/>
      <c r="D461" s="475"/>
      <c r="E461" s="478"/>
      <c r="F461" s="262">
        <v>2016</v>
      </c>
      <c r="G461" s="262">
        <v>2017</v>
      </c>
      <c r="H461" s="260">
        <v>2018</v>
      </c>
      <c r="I461" s="278">
        <v>2019</v>
      </c>
      <c r="J461" s="278">
        <v>2020</v>
      </c>
      <c r="K461" s="255"/>
      <c r="L461" s="255"/>
    </row>
    <row r="462" spans="1:13" ht="84.75" thickBot="1" x14ac:dyDescent="0.3">
      <c r="A462" s="284" t="s">
        <v>298</v>
      </c>
      <c r="B462" s="455" t="s">
        <v>255</v>
      </c>
      <c r="C462" s="456"/>
      <c r="D462" s="457"/>
      <c r="E462" s="295" t="s">
        <v>8</v>
      </c>
      <c r="F462" s="296">
        <v>75</v>
      </c>
      <c r="G462" s="296">
        <v>76</v>
      </c>
      <c r="H462" s="296">
        <v>77</v>
      </c>
      <c r="I462" s="296">
        <v>78</v>
      </c>
      <c r="J462" s="297">
        <v>79</v>
      </c>
      <c r="K462" s="255"/>
      <c r="L462" s="255"/>
    </row>
    <row r="463" spans="1:13" ht="60.75" thickBot="1" x14ac:dyDescent="0.3">
      <c r="A463" s="273" t="s">
        <v>183</v>
      </c>
      <c r="B463" s="455" t="s">
        <v>255</v>
      </c>
      <c r="C463" s="456"/>
      <c r="D463" s="457"/>
      <c r="E463" s="295" t="s">
        <v>8</v>
      </c>
      <c r="F463" s="296">
        <v>75</v>
      </c>
      <c r="G463" s="296">
        <v>76</v>
      </c>
      <c r="H463" s="296">
        <v>77</v>
      </c>
      <c r="I463" s="296">
        <v>78</v>
      </c>
      <c r="J463" s="297">
        <v>79</v>
      </c>
      <c r="K463" s="255"/>
      <c r="L463" s="255"/>
    </row>
    <row r="464" spans="1:13" ht="15.75" thickBot="1" x14ac:dyDescent="0.3">
      <c r="A464" s="273"/>
      <c r="B464" s="455"/>
      <c r="C464" s="456"/>
      <c r="D464" s="457"/>
      <c r="E464" s="295"/>
      <c r="F464" s="298"/>
      <c r="G464" s="298"/>
      <c r="H464" s="298"/>
      <c r="I464" s="298"/>
      <c r="J464" s="298"/>
      <c r="K464" s="255"/>
      <c r="L464" s="255"/>
    </row>
    <row r="465" spans="1:13" x14ac:dyDescent="0.25">
      <c r="A465" s="116"/>
      <c r="B465" s="255"/>
      <c r="C465" s="255"/>
      <c r="D465" s="255"/>
      <c r="E465" s="255"/>
      <c r="F465" s="255"/>
      <c r="G465" s="255"/>
      <c r="H465" s="255"/>
      <c r="I465" s="255"/>
      <c r="J465" s="255"/>
      <c r="K465" s="255"/>
      <c r="L465" s="255"/>
    </row>
    <row r="466" spans="1:13" x14ac:dyDescent="0.25">
      <c r="A466" s="116"/>
      <c r="B466" s="255"/>
      <c r="C466" s="255"/>
      <c r="D466" s="255"/>
      <c r="E466" s="255"/>
      <c r="F466" s="255"/>
      <c r="G466" s="255"/>
      <c r="H466" s="255"/>
      <c r="I466" s="255"/>
      <c r="J466" s="255"/>
      <c r="K466" s="255"/>
      <c r="L466" s="255"/>
    </row>
    <row r="467" spans="1:13" ht="15.75" thickBot="1" x14ac:dyDescent="0.3">
      <c r="A467" s="109">
        <v>16</v>
      </c>
      <c r="B467" s="255"/>
      <c r="C467" s="255"/>
      <c r="D467" s="255"/>
      <c r="E467" s="255"/>
      <c r="F467" s="255"/>
      <c r="G467" s="255"/>
      <c r="H467" s="255"/>
      <c r="I467" s="255"/>
      <c r="J467" s="255"/>
      <c r="K467" s="255"/>
      <c r="L467" s="255"/>
    </row>
    <row r="468" spans="1:13" ht="15.75" thickBot="1" x14ac:dyDescent="0.3">
      <c r="A468" s="111" t="s">
        <v>27</v>
      </c>
      <c r="B468" s="447" t="s">
        <v>93</v>
      </c>
      <c r="C468" s="445"/>
      <c r="D468" s="445"/>
      <c r="E468" s="445"/>
      <c r="F468" s="445"/>
      <c r="G468" s="445"/>
      <c r="H468" s="445"/>
      <c r="I468" s="445"/>
      <c r="J468" s="445"/>
      <c r="K468" s="445"/>
      <c r="L468" s="445"/>
    </row>
    <row r="469" spans="1:13" ht="15.75" thickBot="1" x14ac:dyDescent="0.3">
      <c r="A469" s="112" t="s">
        <v>28</v>
      </c>
      <c r="B469" s="448" t="s">
        <v>293</v>
      </c>
      <c r="C469" s="445"/>
      <c r="D469" s="445"/>
      <c r="E469" s="445"/>
      <c r="F469" s="445"/>
      <c r="G469" s="445"/>
      <c r="H469" s="445"/>
      <c r="I469" s="445"/>
      <c r="J469" s="445"/>
      <c r="K469" s="445"/>
      <c r="L469" s="445"/>
    </row>
    <row r="470" spans="1:13" ht="15.75" thickBot="1" x14ac:dyDescent="0.3">
      <c r="A470" s="113" t="s">
        <v>29</v>
      </c>
      <c r="B470" s="448" t="s">
        <v>299</v>
      </c>
      <c r="C470" s="445"/>
      <c r="D470" s="445"/>
      <c r="E470" s="445"/>
      <c r="F470" s="445"/>
      <c r="G470" s="445"/>
      <c r="H470" s="445"/>
      <c r="I470" s="445"/>
      <c r="J470" s="445"/>
      <c r="K470" s="445"/>
      <c r="L470" s="445"/>
    </row>
    <row r="471" spans="1:13" ht="15.75" thickBot="1" x14ac:dyDescent="0.3">
      <c r="A471" s="114" t="s">
        <v>30</v>
      </c>
      <c r="B471" s="449" t="s">
        <v>295</v>
      </c>
      <c r="C471" s="449"/>
      <c r="D471" s="449"/>
      <c r="E471" s="449"/>
      <c r="F471" s="449"/>
      <c r="G471" s="449"/>
      <c r="H471" s="449"/>
      <c r="I471" s="449"/>
      <c r="J471" s="449"/>
      <c r="K471" s="449"/>
      <c r="L471" s="447"/>
    </row>
    <row r="472" spans="1:13" ht="15.75" thickBot="1" x14ac:dyDescent="0.3">
      <c r="A472" s="112" t="s">
        <v>31</v>
      </c>
      <c r="B472" s="257" t="s">
        <v>213</v>
      </c>
      <c r="C472" s="438" t="s">
        <v>32</v>
      </c>
      <c r="D472" s="439"/>
      <c r="E472" s="257"/>
      <c r="F472" s="438" t="s">
        <v>33</v>
      </c>
      <c r="G472" s="440"/>
      <c r="H472" s="440"/>
      <c r="I472" s="439"/>
      <c r="J472" s="441" t="s">
        <v>34</v>
      </c>
      <c r="K472" s="441"/>
      <c r="L472" s="441"/>
    </row>
    <row r="473" spans="1:13" ht="52.5" customHeight="1" thickBot="1" x14ac:dyDescent="0.3">
      <c r="A473" s="112" t="s">
        <v>35</v>
      </c>
      <c r="B473" s="442" t="s">
        <v>300</v>
      </c>
      <c r="C473" s="443"/>
      <c r="D473" s="443"/>
      <c r="E473" s="443"/>
      <c r="F473" s="443"/>
      <c r="G473" s="443"/>
      <c r="H473" s="443"/>
      <c r="I473" s="443"/>
      <c r="J473" s="443"/>
      <c r="K473" s="443"/>
      <c r="L473" s="443"/>
    </row>
    <row r="474" spans="1:13" ht="24.75" thickBot="1" x14ac:dyDescent="0.3">
      <c r="A474" s="112" t="s">
        <v>36</v>
      </c>
      <c r="B474" s="444" t="s">
        <v>351</v>
      </c>
      <c r="C474" s="445"/>
      <c r="D474" s="445"/>
      <c r="E474" s="445"/>
      <c r="F474" s="445"/>
      <c r="G474" s="445"/>
      <c r="H474" s="445"/>
      <c r="I474" s="445"/>
      <c r="J474" s="445"/>
      <c r="K474" s="445"/>
      <c r="L474" s="445"/>
    </row>
    <row r="475" spans="1:13" x14ac:dyDescent="0.25">
      <c r="A475" s="116"/>
      <c r="B475" s="255"/>
      <c r="C475" s="255"/>
      <c r="D475" s="255"/>
      <c r="E475" s="255"/>
      <c r="F475" s="255"/>
      <c r="G475" s="255"/>
      <c r="H475" s="255"/>
      <c r="I475" s="255"/>
      <c r="J475" s="255"/>
      <c r="K475" s="255"/>
      <c r="L475" s="255"/>
    </row>
    <row r="476" spans="1:13" x14ac:dyDescent="0.25">
      <c r="A476" s="109" t="s">
        <v>37</v>
      </c>
      <c r="B476" s="255"/>
      <c r="C476" s="255"/>
      <c r="D476" s="255"/>
      <c r="E476" s="255"/>
      <c r="F476" s="255"/>
      <c r="G476" s="255"/>
      <c r="H476" s="255"/>
      <c r="I476" s="255"/>
      <c r="J476" s="255"/>
      <c r="K476" s="255"/>
      <c r="L476" s="255"/>
    </row>
    <row r="477" spans="1:13" x14ac:dyDescent="0.25">
      <c r="A477" s="448" t="s">
        <v>299</v>
      </c>
      <c r="B477" s="445"/>
      <c r="C477" s="445"/>
      <c r="D477" s="445"/>
      <c r="E477" s="445"/>
      <c r="F477" s="445"/>
      <c r="G477" s="445"/>
      <c r="H477" s="445"/>
      <c r="I477" s="445"/>
      <c r="J477" s="445"/>
      <c r="K477" s="445"/>
      <c r="L477" s="272" t="s">
        <v>38</v>
      </c>
    </row>
    <row r="478" spans="1:13" x14ac:dyDescent="0.25">
      <c r="A478" s="109" t="s">
        <v>37</v>
      </c>
      <c r="B478" s="255"/>
      <c r="C478" s="255"/>
      <c r="D478" s="255"/>
      <c r="E478" s="255"/>
      <c r="F478" s="255"/>
      <c r="G478" s="255"/>
      <c r="H478" s="255"/>
      <c r="I478" s="255"/>
      <c r="J478" s="255"/>
      <c r="K478" s="255"/>
      <c r="L478" s="255"/>
    </row>
    <row r="479" spans="1:13" ht="15.75" thickBot="1" x14ac:dyDescent="0.3">
      <c r="A479" s="448" t="s">
        <v>294</v>
      </c>
      <c r="B479" s="445"/>
      <c r="C479" s="445"/>
      <c r="D479" s="445"/>
      <c r="E479" s="445"/>
      <c r="F479" s="445"/>
      <c r="G479" s="445"/>
      <c r="H479" s="445"/>
      <c r="I479" s="445"/>
      <c r="J479" s="445"/>
      <c r="K479" s="445"/>
      <c r="L479" s="272" t="s">
        <v>38</v>
      </c>
    </row>
    <row r="480" spans="1:13" x14ac:dyDescent="0.25">
      <c r="A480" s="464" t="s">
        <v>297</v>
      </c>
      <c r="B480" s="461" t="s">
        <v>49</v>
      </c>
      <c r="C480" s="462"/>
      <c r="D480" s="463"/>
      <c r="E480" s="68"/>
      <c r="F480" s="461" t="s">
        <v>50</v>
      </c>
      <c r="G480" s="462"/>
      <c r="H480" s="463"/>
      <c r="I480" s="461" t="s">
        <v>48</v>
      </c>
      <c r="J480" s="462"/>
      <c r="K480" s="462"/>
      <c r="L480" s="463"/>
      <c r="M480" s="51" t="s">
        <v>1</v>
      </c>
    </row>
    <row r="481" spans="1:13" x14ac:dyDescent="0.25">
      <c r="A481" s="465"/>
      <c r="B481" s="458" t="s">
        <v>75</v>
      </c>
      <c r="C481" s="461" t="s">
        <v>47</v>
      </c>
      <c r="D481" s="462"/>
      <c r="E481" s="463"/>
      <c r="F481" s="458" t="s">
        <v>76</v>
      </c>
      <c r="G481" s="461" t="s">
        <v>47</v>
      </c>
      <c r="H481" s="463"/>
      <c r="I481" s="458" t="s">
        <v>76</v>
      </c>
      <c r="J481" s="461" t="s">
        <v>47</v>
      </c>
      <c r="K481" s="462"/>
      <c r="L481" s="463"/>
      <c r="M481" s="51"/>
    </row>
    <row r="482" spans="1:13" ht="86.25" thickBot="1" x14ac:dyDescent="0.3">
      <c r="A482" s="466"/>
      <c r="B482" s="460"/>
      <c r="C482" s="68" t="s">
        <v>77</v>
      </c>
      <c r="D482" s="68" t="s">
        <v>78</v>
      </c>
      <c r="E482" s="68" t="s">
        <v>89</v>
      </c>
      <c r="F482" s="460"/>
      <c r="G482" s="68" t="s">
        <v>90</v>
      </c>
      <c r="H482" s="68" t="s">
        <v>91</v>
      </c>
      <c r="I482" s="460"/>
      <c r="J482" s="68" t="s">
        <v>77</v>
      </c>
      <c r="K482" s="68" t="s">
        <v>87</v>
      </c>
      <c r="L482" s="68" t="s">
        <v>79</v>
      </c>
      <c r="M482" s="52"/>
    </row>
    <row r="483" spans="1:13" x14ac:dyDescent="0.25">
      <c r="A483" s="68">
        <v>2020</v>
      </c>
      <c r="B483" s="176">
        <f>C483+D483+E483</f>
        <v>583072.1</v>
      </c>
      <c r="C483" s="176"/>
      <c r="D483" s="176">
        <f>568371.1+14701</f>
        <v>583072.1</v>
      </c>
      <c r="E483" s="176"/>
      <c r="F483" s="176"/>
      <c r="G483" s="176">
        <v>0</v>
      </c>
      <c r="H483" s="176"/>
      <c r="I483" s="176">
        <f>J483+K483+L483</f>
        <v>0</v>
      </c>
      <c r="J483" s="176"/>
      <c r="K483" s="176"/>
      <c r="L483" s="259"/>
      <c r="M483" s="49">
        <f t="shared" ref="M483:M485" si="65">B483+F483+I483</f>
        <v>583072.1</v>
      </c>
    </row>
    <row r="484" spans="1:13" x14ac:dyDescent="0.25">
      <c r="A484" s="68">
        <v>2021</v>
      </c>
      <c r="B484" s="176">
        <f>D484</f>
        <v>560313.30000000005</v>
      </c>
      <c r="C484" s="176">
        <f t="shared" ref="C484:C485" si="66">C483*1%+C483</f>
        <v>0</v>
      </c>
      <c r="D484" s="176">
        <v>560313.30000000005</v>
      </c>
      <c r="E484" s="176">
        <f t="shared" ref="E484:E485" si="67">E483*1%+E483</f>
        <v>0</v>
      </c>
      <c r="F484" s="176"/>
      <c r="G484" s="176"/>
      <c r="H484" s="176"/>
      <c r="I484" s="176">
        <f>I483*1%+I483</f>
        <v>0</v>
      </c>
      <c r="J484" s="176">
        <f t="shared" ref="J484:J485" si="68">J483*1%+J483</f>
        <v>0</v>
      </c>
      <c r="K484" s="176">
        <f t="shared" ref="K484:K485" si="69">K483*1%+K483</f>
        <v>0</v>
      </c>
      <c r="L484" s="176">
        <f t="shared" ref="L484:L485" si="70">L483*1%+L483</f>
        <v>0</v>
      </c>
      <c r="M484" s="49">
        <f t="shared" si="65"/>
        <v>560313.30000000005</v>
      </c>
    </row>
    <row r="485" spans="1:13" x14ac:dyDescent="0.25">
      <c r="A485" s="68">
        <v>2022</v>
      </c>
      <c r="B485" s="176">
        <f>D485</f>
        <v>584115</v>
      </c>
      <c r="C485" s="176">
        <f t="shared" si="66"/>
        <v>0</v>
      </c>
      <c r="D485" s="176">
        <v>584115</v>
      </c>
      <c r="E485" s="176">
        <f t="shared" si="67"/>
        <v>0</v>
      </c>
      <c r="F485" s="176"/>
      <c r="G485" s="176"/>
      <c r="H485" s="176"/>
      <c r="I485" s="176">
        <f>I484*1%+I484</f>
        <v>0</v>
      </c>
      <c r="J485" s="176">
        <f t="shared" si="68"/>
        <v>0</v>
      </c>
      <c r="K485" s="176">
        <f t="shared" si="69"/>
        <v>0</v>
      </c>
      <c r="L485" s="176">
        <f t="shared" si="70"/>
        <v>0</v>
      </c>
      <c r="M485" s="49">
        <f t="shared" si="65"/>
        <v>584115</v>
      </c>
    </row>
    <row r="486" spans="1:13" x14ac:dyDescent="0.25">
      <c r="A486" s="254"/>
      <c r="B486" s="254"/>
      <c r="C486" s="254"/>
      <c r="D486" s="254"/>
      <c r="E486" s="254"/>
      <c r="F486" s="254"/>
      <c r="G486" s="254"/>
      <c r="H486" s="254"/>
      <c r="I486" s="254"/>
      <c r="J486" s="254"/>
      <c r="K486" s="254"/>
      <c r="L486" s="254"/>
    </row>
    <row r="487" spans="1:13" x14ac:dyDescent="0.25">
      <c r="A487" s="119" t="s">
        <v>40</v>
      </c>
      <c r="B487" s="255"/>
      <c r="C487" s="255"/>
      <c r="D487" s="255"/>
      <c r="E487" s="255"/>
      <c r="F487" s="255"/>
      <c r="G487" s="255"/>
      <c r="H487" s="255"/>
      <c r="I487" s="255"/>
      <c r="J487" s="255"/>
      <c r="K487" s="255"/>
      <c r="L487" s="255"/>
    </row>
    <row r="488" spans="1:13" ht="15.75" thickBot="1" x14ac:dyDescent="0.3">
      <c r="A488" s="448" t="s">
        <v>299</v>
      </c>
      <c r="B488" s="445"/>
      <c r="C488" s="445"/>
      <c r="D488" s="445"/>
      <c r="E488" s="445"/>
      <c r="F488" s="445"/>
      <c r="G488" s="445"/>
      <c r="H488" s="445"/>
      <c r="I488" s="445"/>
      <c r="J488" s="445"/>
      <c r="K488" s="445"/>
      <c r="L488" s="255"/>
    </row>
    <row r="489" spans="1:13" ht="15.75" thickBot="1" x14ac:dyDescent="0.3">
      <c r="A489" s="464" t="s">
        <v>41</v>
      </c>
      <c r="B489" s="467" t="s">
        <v>42</v>
      </c>
      <c r="C489" s="468"/>
      <c r="D489" s="469"/>
      <c r="E489" s="476" t="s">
        <v>216</v>
      </c>
      <c r="F489" s="476" t="s">
        <v>6</v>
      </c>
      <c r="G489" s="452" t="s">
        <v>7</v>
      </c>
      <c r="H489" s="453"/>
      <c r="I489" s="453"/>
      <c r="J489" s="454"/>
      <c r="K489" s="255"/>
      <c r="L489" s="255"/>
    </row>
    <row r="490" spans="1:13" x14ac:dyDescent="0.25">
      <c r="A490" s="465"/>
      <c r="B490" s="470"/>
      <c r="C490" s="471"/>
      <c r="D490" s="472"/>
      <c r="E490" s="477"/>
      <c r="F490" s="477"/>
      <c r="G490" s="262"/>
      <c r="H490" s="467" t="s">
        <v>98</v>
      </c>
      <c r="I490" s="468"/>
      <c r="J490" s="469"/>
      <c r="K490" s="255"/>
      <c r="L490" s="255"/>
    </row>
    <row r="491" spans="1:13" ht="15.75" thickBot="1" x14ac:dyDescent="0.3">
      <c r="A491" s="466"/>
      <c r="B491" s="473"/>
      <c r="C491" s="474"/>
      <c r="D491" s="475"/>
      <c r="E491" s="473"/>
      <c r="F491" s="278">
        <v>2016</v>
      </c>
      <c r="G491" s="278">
        <v>2017</v>
      </c>
      <c r="H491" s="278">
        <v>2018</v>
      </c>
      <c r="I491" s="278">
        <v>2019</v>
      </c>
      <c r="J491" s="278">
        <v>2020</v>
      </c>
      <c r="K491" s="255"/>
      <c r="L491" s="255"/>
    </row>
    <row r="492" spans="1:13" ht="36.75" thickBot="1" x14ac:dyDescent="0.3">
      <c r="A492" s="284" t="s">
        <v>301</v>
      </c>
      <c r="B492" s="455" t="s">
        <v>255</v>
      </c>
      <c r="C492" s="456"/>
      <c r="D492" s="457"/>
      <c r="E492" s="295" t="s">
        <v>8</v>
      </c>
      <c r="F492" s="287">
        <v>30</v>
      </c>
      <c r="G492" s="287">
        <v>30</v>
      </c>
      <c r="H492" s="287">
        <v>32</v>
      </c>
      <c r="I492" s="287">
        <v>32</v>
      </c>
      <c r="J492" s="287">
        <v>32</v>
      </c>
      <c r="K492" s="255"/>
      <c r="L492" s="255"/>
    </row>
    <row r="493" spans="1:13" x14ac:dyDescent="0.25">
      <c r="A493" s="116"/>
      <c r="B493" s="255"/>
      <c r="C493" s="255"/>
      <c r="D493" s="255"/>
      <c r="E493" s="255"/>
      <c r="F493" s="255"/>
      <c r="G493" s="255"/>
      <c r="H493" s="255"/>
      <c r="I493" s="255"/>
      <c r="J493" s="255"/>
      <c r="K493" s="255"/>
      <c r="L493" s="255"/>
    </row>
    <row r="494" spans="1:13" x14ac:dyDescent="0.25">
      <c r="A494" s="116"/>
      <c r="B494" s="255"/>
      <c r="C494" s="255"/>
      <c r="D494" s="255"/>
      <c r="E494" s="255"/>
      <c r="F494" s="255"/>
      <c r="G494" s="255"/>
      <c r="H494" s="255"/>
      <c r="I494" s="255"/>
      <c r="J494" s="255"/>
      <c r="K494" s="255"/>
      <c r="L494" s="255"/>
    </row>
    <row r="495" spans="1:13" ht="15.75" thickBot="1" x14ac:dyDescent="0.3">
      <c r="A495" s="109">
        <v>17</v>
      </c>
      <c r="B495" s="255"/>
      <c r="C495" s="255"/>
      <c r="D495" s="255"/>
      <c r="E495" s="255"/>
      <c r="F495" s="255"/>
      <c r="G495" s="255"/>
      <c r="H495" s="255"/>
      <c r="I495" s="255"/>
      <c r="J495" s="255"/>
      <c r="K495" s="255"/>
      <c r="L495" s="255"/>
    </row>
    <row r="496" spans="1:13" ht="15.75" thickBot="1" x14ac:dyDescent="0.3">
      <c r="A496" s="111" t="s">
        <v>27</v>
      </c>
      <c r="B496" s="447" t="s">
        <v>93</v>
      </c>
      <c r="C496" s="445"/>
      <c r="D496" s="445"/>
      <c r="E496" s="445"/>
      <c r="F496" s="445"/>
      <c r="G496" s="445"/>
      <c r="H496" s="445"/>
      <c r="I496" s="445"/>
      <c r="J496" s="445"/>
      <c r="K496" s="445"/>
      <c r="L496" s="445"/>
    </row>
    <row r="497" spans="1:13" ht="15.75" thickBot="1" x14ac:dyDescent="0.3">
      <c r="A497" s="112" t="s">
        <v>28</v>
      </c>
      <c r="B497" s="448" t="s">
        <v>302</v>
      </c>
      <c r="C497" s="445"/>
      <c r="D497" s="445"/>
      <c r="E497" s="445"/>
      <c r="F497" s="445"/>
      <c r="G497" s="445"/>
      <c r="H497" s="445"/>
      <c r="I497" s="445"/>
      <c r="J497" s="445"/>
      <c r="K497" s="445"/>
      <c r="L497" s="445"/>
    </row>
    <row r="498" spans="1:13" ht="15.75" thickBot="1" x14ac:dyDescent="0.3">
      <c r="A498" s="113" t="s">
        <v>29</v>
      </c>
      <c r="B498" s="448" t="s">
        <v>303</v>
      </c>
      <c r="C498" s="445"/>
      <c r="D498" s="445"/>
      <c r="E498" s="445"/>
      <c r="F498" s="445"/>
      <c r="G498" s="445"/>
      <c r="H498" s="445"/>
      <c r="I498" s="445"/>
      <c r="J498" s="445"/>
      <c r="K498" s="445"/>
      <c r="L498" s="445"/>
    </row>
    <row r="499" spans="1:13" ht="15.75" thickBot="1" x14ac:dyDescent="0.3">
      <c r="A499" s="114" t="s">
        <v>30</v>
      </c>
      <c r="B499" s="449" t="s">
        <v>304</v>
      </c>
      <c r="C499" s="449"/>
      <c r="D499" s="449"/>
      <c r="E499" s="449"/>
      <c r="F499" s="449"/>
      <c r="G499" s="449"/>
      <c r="H499" s="449"/>
      <c r="I499" s="449"/>
      <c r="J499" s="449"/>
      <c r="K499" s="449"/>
      <c r="L499" s="447"/>
    </row>
    <row r="500" spans="1:13" ht="15.75" thickBot="1" x14ac:dyDescent="0.3">
      <c r="A500" s="112" t="s">
        <v>31</v>
      </c>
      <c r="B500" s="257" t="s">
        <v>213</v>
      </c>
      <c r="C500" s="438" t="s">
        <v>32</v>
      </c>
      <c r="D500" s="439"/>
      <c r="E500" s="257"/>
      <c r="F500" s="438" t="s">
        <v>33</v>
      </c>
      <c r="G500" s="440"/>
      <c r="H500" s="440"/>
      <c r="I500" s="439"/>
      <c r="J500" s="441" t="s">
        <v>34</v>
      </c>
      <c r="K500" s="441"/>
      <c r="L500" s="441"/>
    </row>
    <row r="501" spans="1:13" ht="53.25" customHeight="1" thickBot="1" x14ac:dyDescent="0.3">
      <c r="A501" s="112" t="s">
        <v>35</v>
      </c>
      <c r="B501" s="442" t="s">
        <v>305</v>
      </c>
      <c r="C501" s="443"/>
      <c r="D501" s="443"/>
      <c r="E501" s="443"/>
      <c r="F501" s="443"/>
      <c r="G501" s="443"/>
      <c r="H501" s="443"/>
      <c r="I501" s="443"/>
      <c r="J501" s="443"/>
      <c r="K501" s="443"/>
      <c r="L501" s="443"/>
    </row>
    <row r="502" spans="1:13" ht="24.75" thickBot="1" x14ac:dyDescent="0.3">
      <c r="A502" s="112" t="s">
        <v>36</v>
      </c>
      <c r="B502" s="444" t="s">
        <v>351</v>
      </c>
      <c r="C502" s="445"/>
      <c r="D502" s="445"/>
      <c r="E502" s="445"/>
      <c r="F502" s="445"/>
      <c r="G502" s="445"/>
      <c r="H502" s="445"/>
      <c r="I502" s="445"/>
      <c r="J502" s="445"/>
      <c r="K502" s="445"/>
      <c r="L502" s="445"/>
    </row>
    <row r="503" spans="1:13" x14ac:dyDescent="0.25">
      <c r="A503" s="116"/>
      <c r="B503" s="255"/>
      <c r="C503" s="255"/>
      <c r="D503" s="255"/>
      <c r="E503" s="255"/>
      <c r="F503" s="255"/>
      <c r="G503" s="255"/>
      <c r="H503" s="255"/>
      <c r="I503" s="255"/>
      <c r="J503" s="255"/>
      <c r="K503" s="255"/>
      <c r="L503" s="255"/>
    </row>
    <row r="504" spans="1:13" x14ac:dyDescent="0.25">
      <c r="A504" s="109" t="s">
        <v>37</v>
      </c>
      <c r="B504" s="255"/>
      <c r="C504" s="255"/>
      <c r="D504" s="255"/>
      <c r="E504" s="255"/>
      <c r="F504" s="255"/>
      <c r="G504" s="255"/>
      <c r="H504" s="255"/>
      <c r="I504" s="255"/>
      <c r="J504" s="255"/>
      <c r="K504" s="255"/>
      <c r="L504" s="255"/>
    </row>
    <row r="505" spans="1:13" ht="15.75" thickBot="1" x14ac:dyDescent="0.3">
      <c r="A505" s="448" t="s">
        <v>303</v>
      </c>
      <c r="B505" s="445"/>
      <c r="C505" s="445"/>
      <c r="D505" s="445"/>
      <c r="E505" s="445"/>
      <c r="F505" s="445"/>
      <c r="G505" s="445"/>
      <c r="H505" s="445"/>
      <c r="I505" s="445"/>
      <c r="J505" s="445"/>
      <c r="K505" s="445"/>
      <c r="L505" s="272" t="s">
        <v>38</v>
      </c>
    </row>
    <row r="506" spans="1:13" ht="15" customHeight="1" x14ac:dyDescent="0.25">
      <c r="A506" s="464" t="s">
        <v>306</v>
      </c>
      <c r="B506" s="461" t="s">
        <v>49</v>
      </c>
      <c r="C506" s="462"/>
      <c r="D506" s="463"/>
      <c r="E506" s="68"/>
      <c r="F506" s="461" t="s">
        <v>50</v>
      </c>
      <c r="G506" s="462"/>
      <c r="H506" s="463"/>
      <c r="I506" s="461" t="s">
        <v>48</v>
      </c>
      <c r="J506" s="462"/>
      <c r="K506" s="462"/>
      <c r="L506" s="463"/>
      <c r="M506" s="51" t="s">
        <v>1</v>
      </c>
    </row>
    <row r="507" spans="1:13" x14ac:dyDescent="0.25">
      <c r="A507" s="465"/>
      <c r="B507" s="458" t="s">
        <v>75</v>
      </c>
      <c r="C507" s="461" t="s">
        <v>47</v>
      </c>
      <c r="D507" s="462"/>
      <c r="E507" s="463"/>
      <c r="F507" s="458" t="s">
        <v>76</v>
      </c>
      <c r="G507" s="461" t="s">
        <v>47</v>
      </c>
      <c r="H507" s="463"/>
      <c r="I507" s="458" t="s">
        <v>76</v>
      </c>
      <c r="J507" s="461" t="s">
        <v>47</v>
      </c>
      <c r="K507" s="462"/>
      <c r="L507" s="463"/>
      <c r="M507" s="51"/>
    </row>
    <row r="508" spans="1:13" ht="86.25" thickBot="1" x14ac:dyDescent="0.3">
      <c r="A508" s="466"/>
      <c r="B508" s="460"/>
      <c r="C508" s="68" t="s">
        <v>77</v>
      </c>
      <c r="D508" s="68" t="s">
        <v>78</v>
      </c>
      <c r="E508" s="68" t="s">
        <v>89</v>
      </c>
      <c r="F508" s="460"/>
      <c r="G508" s="68" t="s">
        <v>90</v>
      </c>
      <c r="H508" s="68" t="s">
        <v>91</v>
      </c>
      <c r="I508" s="460"/>
      <c r="J508" s="68" t="s">
        <v>77</v>
      </c>
      <c r="K508" s="68" t="s">
        <v>87</v>
      </c>
      <c r="L508" s="68" t="s">
        <v>79</v>
      </c>
      <c r="M508" s="52"/>
    </row>
    <row r="509" spans="1:13" x14ac:dyDescent="0.25">
      <c r="A509" s="68">
        <v>2020</v>
      </c>
      <c r="B509" s="176">
        <f>C509+D509+E509</f>
        <v>48234.8</v>
      </c>
      <c r="C509" s="176">
        <v>42803.9</v>
      </c>
      <c r="D509" s="176">
        <v>5430.9</v>
      </c>
      <c r="E509" s="176"/>
      <c r="F509" s="176"/>
      <c r="G509" s="176">
        <v>0</v>
      </c>
      <c r="H509" s="176"/>
      <c r="I509" s="176">
        <f>J509+K509+L509</f>
        <v>0</v>
      </c>
      <c r="J509" s="176"/>
      <c r="K509" s="176"/>
      <c r="L509" s="259"/>
      <c r="M509" s="49">
        <f t="shared" ref="M509:M511" si="71">B509+F509+I509</f>
        <v>48234.8</v>
      </c>
    </row>
    <row r="510" spans="1:13" x14ac:dyDescent="0.25">
      <c r="A510" s="68">
        <v>2021</v>
      </c>
      <c r="B510" s="176">
        <f>C510+D510</f>
        <v>47463</v>
      </c>
      <c r="C510" s="176">
        <v>42119</v>
      </c>
      <c r="D510" s="176">
        <v>5344</v>
      </c>
      <c r="E510" s="176">
        <f t="shared" ref="E510:E511" si="72">E509*1%+E509</f>
        <v>0</v>
      </c>
      <c r="F510" s="176"/>
      <c r="G510" s="176"/>
      <c r="H510" s="176"/>
      <c r="I510" s="176">
        <f>I509*1%+I509</f>
        <v>0</v>
      </c>
      <c r="J510" s="176">
        <f t="shared" ref="J510:J511" si="73">J509*1%+J509</f>
        <v>0</v>
      </c>
      <c r="K510" s="176">
        <f t="shared" ref="K510:K511" si="74">K509*1%+K509</f>
        <v>0</v>
      </c>
      <c r="L510" s="176">
        <f t="shared" ref="L510:L511" si="75">L509*1%+L509</f>
        <v>0</v>
      </c>
      <c r="M510" s="49">
        <f t="shared" si="71"/>
        <v>47463</v>
      </c>
    </row>
    <row r="511" spans="1:13" x14ac:dyDescent="0.25">
      <c r="A511" s="68">
        <v>2021</v>
      </c>
      <c r="B511" s="176">
        <f>C511+D511</f>
        <v>49576.600000000006</v>
      </c>
      <c r="C511" s="176">
        <v>43993.8</v>
      </c>
      <c r="D511" s="176">
        <v>5582.8</v>
      </c>
      <c r="E511" s="176">
        <f t="shared" si="72"/>
        <v>0</v>
      </c>
      <c r="F511" s="176"/>
      <c r="G511" s="176"/>
      <c r="H511" s="176"/>
      <c r="I511" s="176">
        <f>I510*1%+I510</f>
        <v>0</v>
      </c>
      <c r="J511" s="176">
        <f t="shared" si="73"/>
        <v>0</v>
      </c>
      <c r="K511" s="176">
        <f t="shared" si="74"/>
        <v>0</v>
      </c>
      <c r="L511" s="176">
        <f t="shared" si="75"/>
        <v>0</v>
      </c>
      <c r="M511" s="49">
        <f t="shared" si="71"/>
        <v>49576.600000000006</v>
      </c>
    </row>
    <row r="512" spans="1:13" x14ac:dyDescent="0.25">
      <c r="A512" s="254"/>
      <c r="B512" s="254"/>
      <c r="C512" s="254"/>
      <c r="D512" s="254"/>
      <c r="E512" s="254"/>
      <c r="F512" s="254"/>
      <c r="G512" s="254"/>
      <c r="H512" s="254"/>
      <c r="I512" s="254"/>
      <c r="J512" s="254"/>
      <c r="K512" s="254"/>
      <c r="L512" s="254"/>
    </row>
    <row r="513" spans="1:12" x14ac:dyDescent="0.25">
      <c r="A513" s="119" t="s">
        <v>40</v>
      </c>
      <c r="B513" s="255"/>
      <c r="C513" s="255"/>
      <c r="D513" s="255"/>
      <c r="E513" s="255"/>
      <c r="F513" s="255"/>
      <c r="G513" s="255"/>
      <c r="H513" s="255"/>
      <c r="I513" s="255"/>
      <c r="J513" s="255"/>
      <c r="K513" s="255"/>
      <c r="L513" s="255"/>
    </row>
    <row r="514" spans="1:12" ht="15.75" thickBot="1" x14ac:dyDescent="0.3">
      <c r="A514" s="448" t="s">
        <v>303</v>
      </c>
      <c r="B514" s="445"/>
      <c r="C514" s="445"/>
      <c r="D514" s="445"/>
      <c r="E514" s="445"/>
      <c r="F514" s="445"/>
      <c r="G514" s="445"/>
      <c r="H514" s="445"/>
      <c r="I514" s="445"/>
      <c r="J514" s="445"/>
      <c r="K514" s="445"/>
      <c r="L514" s="255"/>
    </row>
    <row r="515" spans="1:12" ht="15.75" thickBot="1" x14ac:dyDescent="0.3">
      <c r="A515" s="464" t="s">
        <v>41</v>
      </c>
      <c r="B515" s="467" t="s">
        <v>42</v>
      </c>
      <c r="C515" s="468"/>
      <c r="D515" s="469"/>
      <c r="E515" s="476" t="s">
        <v>216</v>
      </c>
      <c r="F515" s="476" t="s">
        <v>6</v>
      </c>
      <c r="G515" s="452" t="s">
        <v>7</v>
      </c>
      <c r="H515" s="453"/>
      <c r="I515" s="453"/>
      <c r="J515" s="454"/>
      <c r="K515" s="255"/>
      <c r="L515" s="255"/>
    </row>
    <row r="516" spans="1:12" ht="15.75" thickBot="1" x14ac:dyDescent="0.3">
      <c r="A516" s="465"/>
      <c r="B516" s="470"/>
      <c r="C516" s="471"/>
      <c r="D516" s="472"/>
      <c r="E516" s="477"/>
      <c r="F516" s="478"/>
      <c r="G516" s="261"/>
      <c r="H516" s="452" t="s">
        <v>98</v>
      </c>
      <c r="I516" s="453"/>
      <c r="J516" s="454"/>
      <c r="K516" s="255"/>
      <c r="L516" s="255"/>
    </row>
    <row r="517" spans="1:12" x14ac:dyDescent="0.25">
      <c r="A517" s="465"/>
      <c r="B517" s="470"/>
      <c r="C517" s="471"/>
      <c r="D517" s="472"/>
      <c r="E517" s="477"/>
      <c r="F517" s="262">
        <v>2016</v>
      </c>
      <c r="G517" s="262">
        <v>2017</v>
      </c>
      <c r="H517" s="262">
        <v>2018</v>
      </c>
      <c r="I517" s="262">
        <v>2019</v>
      </c>
      <c r="J517" s="262">
        <v>2020</v>
      </c>
      <c r="K517" s="255"/>
      <c r="L517" s="255"/>
    </row>
    <row r="518" spans="1:12" ht="24" x14ac:dyDescent="0.25">
      <c r="A518" s="285" t="s">
        <v>188</v>
      </c>
      <c r="B518" s="524" t="s">
        <v>255</v>
      </c>
      <c r="C518" s="524"/>
      <c r="D518" s="524"/>
      <c r="E518" s="286" t="s">
        <v>134</v>
      </c>
      <c r="F518" s="287">
        <v>9</v>
      </c>
      <c r="G518" s="287" t="s">
        <v>105</v>
      </c>
      <c r="H518" s="287" t="s">
        <v>105</v>
      </c>
      <c r="I518" s="287" t="s">
        <v>105</v>
      </c>
      <c r="J518" s="287" t="s">
        <v>105</v>
      </c>
      <c r="K518" s="255"/>
      <c r="L518" s="255"/>
    </row>
    <row r="519" spans="1:12" ht="24" x14ac:dyDescent="0.25">
      <c r="A519" s="285" t="s">
        <v>189</v>
      </c>
      <c r="B519" s="524" t="s">
        <v>255</v>
      </c>
      <c r="C519" s="524"/>
      <c r="D519" s="524"/>
      <c r="E519" s="286" t="s">
        <v>164</v>
      </c>
      <c r="F519" s="287">
        <v>2551</v>
      </c>
      <c r="G519" s="287" t="s">
        <v>105</v>
      </c>
      <c r="H519" s="287" t="s">
        <v>105</v>
      </c>
      <c r="I519" s="287" t="s">
        <v>105</v>
      </c>
      <c r="J519" s="287" t="s">
        <v>105</v>
      </c>
      <c r="K519" s="255"/>
      <c r="L519" s="255"/>
    </row>
    <row r="520" spans="1:12" ht="24" x14ac:dyDescent="0.25">
      <c r="A520" s="288" t="s">
        <v>190</v>
      </c>
      <c r="B520" s="524" t="s">
        <v>255</v>
      </c>
      <c r="C520" s="524"/>
      <c r="D520" s="524"/>
      <c r="E520" s="286" t="s">
        <v>134</v>
      </c>
      <c r="F520" s="287">
        <v>42</v>
      </c>
      <c r="G520" s="287" t="s">
        <v>105</v>
      </c>
      <c r="H520" s="287" t="s">
        <v>105</v>
      </c>
      <c r="I520" s="287" t="s">
        <v>105</v>
      </c>
      <c r="J520" s="287" t="s">
        <v>105</v>
      </c>
      <c r="K520" s="255"/>
      <c r="L520" s="255"/>
    </row>
    <row r="521" spans="1:12" ht="36" x14ac:dyDescent="0.25">
      <c r="A521" s="285" t="s">
        <v>307</v>
      </c>
      <c r="B521" s="524" t="s">
        <v>255</v>
      </c>
      <c r="C521" s="524"/>
      <c r="D521" s="524"/>
      <c r="E521" s="286" t="s">
        <v>164</v>
      </c>
      <c r="F521" s="289">
        <v>4427</v>
      </c>
      <c r="G521" s="287" t="s">
        <v>105</v>
      </c>
      <c r="H521" s="287" t="s">
        <v>105</v>
      </c>
      <c r="I521" s="287" t="s">
        <v>105</v>
      </c>
      <c r="J521" s="287" t="s">
        <v>105</v>
      </c>
      <c r="K521" s="255"/>
      <c r="L521" s="255"/>
    </row>
    <row r="522" spans="1:12" x14ac:dyDescent="0.25">
      <c r="A522" s="116"/>
      <c r="B522" s="255"/>
      <c r="C522" s="255"/>
      <c r="D522" s="255"/>
      <c r="E522" s="255"/>
      <c r="F522" s="255"/>
      <c r="G522" s="255"/>
      <c r="H522" s="255"/>
      <c r="I522" s="255"/>
      <c r="J522" s="255"/>
      <c r="K522" s="255"/>
      <c r="L522" s="255"/>
    </row>
    <row r="523" spans="1:12" x14ac:dyDescent="0.25">
      <c r="A523" s="116"/>
      <c r="B523" s="255"/>
      <c r="C523" s="255"/>
      <c r="D523" s="255"/>
      <c r="E523" s="255"/>
      <c r="F523" s="255"/>
      <c r="G523" s="255"/>
      <c r="H523" s="255"/>
      <c r="I523" s="255"/>
      <c r="J523" s="255"/>
      <c r="K523" s="255"/>
      <c r="L523" s="255"/>
    </row>
    <row r="524" spans="1:12" ht="15.75" thickBot="1" x14ac:dyDescent="0.3">
      <c r="A524" s="109">
        <v>18</v>
      </c>
      <c r="B524" s="255"/>
      <c r="C524" s="255"/>
      <c r="D524" s="255"/>
      <c r="E524" s="255"/>
      <c r="F524" s="255"/>
      <c r="G524" s="255"/>
      <c r="H524" s="255"/>
      <c r="I524" s="255"/>
      <c r="J524" s="255"/>
      <c r="K524" s="255"/>
      <c r="L524" s="255"/>
    </row>
    <row r="525" spans="1:12" ht="15.75" thickBot="1" x14ac:dyDescent="0.3">
      <c r="A525" s="111" t="s">
        <v>27</v>
      </c>
      <c r="B525" s="447" t="s">
        <v>93</v>
      </c>
      <c r="C525" s="445"/>
      <c r="D525" s="445"/>
      <c r="E525" s="445"/>
      <c r="F525" s="445"/>
      <c r="G525" s="445"/>
      <c r="H525" s="445"/>
      <c r="I525" s="445"/>
      <c r="J525" s="445"/>
      <c r="K525" s="445"/>
      <c r="L525" s="445"/>
    </row>
    <row r="526" spans="1:12" ht="15.75" thickBot="1" x14ac:dyDescent="0.3">
      <c r="A526" s="112" t="s">
        <v>28</v>
      </c>
      <c r="B526" s="448" t="s">
        <v>302</v>
      </c>
      <c r="C526" s="445"/>
      <c r="D526" s="445"/>
      <c r="E526" s="445"/>
      <c r="F526" s="445"/>
      <c r="G526" s="445"/>
      <c r="H526" s="445"/>
      <c r="I526" s="445"/>
      <c r="J526" s="445"/>
      <c r="K526" s="445"/>
      <c r="L526" s="445"/>
    </row>
    <row r="527" spans="1:12" ht="15.75" thickBot="1" x14ac:dyDescent="0.3">
      <c r="A527" s="113" t="s">
        <v>29</v>
      </c>
      <c r="B527" s="448" t="s">
        <v>308</v>
      </c>
      <c r="C527" s="445"/>
      <c r="D527" s="445"/>
      <c r="E527" s="445"/>
      <c r="F527" s="445"/>
      <c r="G527" s="445"/>
      <c r="H527" s="445"/>
      <c r="I527" s="445"/>
      <c r="J527" s="445"/>
      <c r="K527" s="445"/>
      <c r="L527" s="445"/>
    </row>
    <row r="528" spans="1:12" ht="15.75" thickBot="1" x14ac:dyDescent="0.3">
      <c r="A528" s="114" t="s">
        <v>30</v>
      </c>
      <c r="B528" s="449" t="s">
        <v>309</v>
      </c>
      <c r="C528" s="449"/>
      <c r="D528" s="449"/>
      <c r="E528" s="449"/>
      <c r="F528" s="449"/>
      <c r="G528" s="449"/>
      <c r="H528" s="449"/>
      <c r="I528" s="449"/>
      <c r="J528" s="449"/>
      <c r="K528" s="449"/>
      <c r="L528" s="447"/>
    </row>
    <row r="529" spans="1:13" ht="15.75" thickBot="1" x14ac:dyDescent="0.3">
      <c r="A529" s="112" t="s">
        <v>31</v>
      </c>
      <c r="B529" s="257" t="s">
        <v>213</v>
      </c>
      <c r="C529" s="438" t="s">
        <v>32</v>
      </c>
      <c r="D529" s="439"/>
      <c r="E529" s="257"/>
      <c r="F529" s="438" t="s">
        <v>33</v>
      </c>
      <c r="G529" s="440"/>
      <c r="H529" s="440"/>
      <c r="I529" s="439"/>
      <c r="J529" s="441" t="s">
        <v>34</v>
      </c>
      <c r="K529" s="441"/>
      <c r="L529" s="441"/>
    </row>
    <row r="530" spans="1:13" ht="72" customHeight="1" thickBot="1" x14ac:dyDescent="0.3">
      <c r="A530" s="112" t="s">
        <v>35</v>
      </c>
      <c r="B530" s="442" t="s">
        <v>310</v>
      </c>
      <c r="C530" s="443"/>
      <c r="D530" s="443"/>
      <c r="E530" s="443"/>
      <c r="F530" s="443"/>
      <c r="G530" s="443"/>
      <c r="H530" s="443"/>
      <c r="I530" s="443"/>
      <c r="J530" s="443"/>
      <c r="K530" s="443"/>
      <c r="L530" s="443"/>
    </row>
    <row r="531" spans="1:13" ht="24.75" thickBot="1" x14ac:dyDescent="0.3">
      <c r="A531" s="112" t="s">
        <v>36</v>
      </c>
      <c r="B531" s="444" t="s">
        <v>351</v>
      </c>
      <c r="C531" s="445"/>
      <c r="D531" s="445"/>
      <c r="E531" s="445"/>
      <c r="F531" s="445"/>
      <c r="G531" s="445"/>
      <c r="H531" s="445"/>
      <c r="I531" s="445"/>
      <c r="J531" s="445"/>
      <c r="K531" s="445"/>
      <c r="L531" s="445"/>
    </row>
    <row r="532" spans="1:13" x14ac:dyDescent="0.25">
      <c r="A532" s="116"/>
      <c r="B532" s="255"/>
      <c r="C532" s="255"/>
      <c r="D532" s="255"/>
      <c r="E532" s="255"/>
      <c r="F532" s="255"/>
      <c r="G532" s="255"/>
      <c r="H532" s="255"/>
      <c r="I532" s="255"/>
      <c r="J532" s="255"/>
      <c r="K532" s="255"/>
      <c r="L532" s="255"/>
    </row>
    <row r="533" spans="1:13" x14ac:dyDescent="0.25">
      <c r="A533" s="109" t="s">
        <v>37</v>
      </c>
      <c r="B533" s="255"/>
      <c r="C533" s="255"/>
      <c r="D533" s="255"/>
      <c r="E533" s="255"/>
      <c r="F533" s="255"/>
      <c r="G533" s="255"/>
      <c r="H533" s="255"/>
      <c r="I533" s="255"/>
      <c r="J533" s="255"/>
      <c r="K533" s="255"/>
      <c r="L533" s="255"/>
    </row>
    <row r="534" spans="1:13" x14ac:dyDescent="0.25">
      <c r="A534" s="448" t="s">
        <v>308</v>
      </c>
      <c r="B534" s="445"/>
      <c r="C534" s="445"/>
      <c r="D534" s="445"/>
      <c r="E534" s="445"/>
      <c r="F534" s="445"/>
      <c r="G534" s="445"/>
      <c r="H534" s="445"/>
      <c r="I534" s="445"/>
      <c r="J534" s="445"/>
      <c r="K534" s="445"/>
      <c r="L534" s="272" t="s">
        <v>38</v>
      </c>
    </row>
    <row r="535" spans="1:13" x14ac:dyDescent="0.25">
      <c r="A535" s="109" t="s">
        <v>37</v>
      </c>
      <c r="B535" s="255"/>
      <c r="C535" s="255"/>
      <c r="D535" s="255"/>
      <c r="E535" s="255"/>
      <c r="F535" s="255"/>
      <c r="G535" s="255"/>
      <c r="H535" s="255"/>
      <c r="I535" s="255"/>
      <c r="J535" s="255"/>
      <c r="K535" s="255"/>
      <c r="L535" s="255"/>
    </row>
    <row r="536" spans="1:13" ht="15.75" thickBot="1" x14ac:dyDescent="0.3">
      <c r="A536" s="448" t="s">
        <v>303</v>
      </c>
      <c r="B536" s="445"/>
      <c r="C536" s="445"/>
      <c r="D536" s="445"/>
      <c r="E536" s="445"/>
      <c r="F536" s="445"/>
      <c r="G536" s="445"/>
      <c r="H536" s="445"/>
      <c r="I536" s="445"/>
      <c r="J536" s="445"/>
      <c r="K536" s="445"/>
      <c r="L536" s="272" t="s">
        <v>38</v>
      </c>
    </row>
    <row r="537" spans="1:13" x14ac:dyDescent="0.25">
      <c r="A537" s="464" t="s">
        <v>306</v>
      </c>
      <c r="B537" s="461" t="s">
        <v>49</v>
      </c>
      <c r="C537" s="462"/>
      <c r="D537" s="463"/>
      <c r="E537" s="68"/>
      <c r="F537" s="461" t="s">
        <v>50</v>
      </c>
      <c r="G537" s="462"/>
      <c r="H537" s="463"/>
      <c r="I537" s="461" t="s">
        <v>48</v>
      </c>
      <c r="J537" s="462"/>
      <c r="K537" s="462"/>
      <c r="L537" s="463"/>
      <c r="M537" s="51" t="s">
        <v>1</v>
      </c>
    </row>
    <row r="538" spans="1:13" x14ac:dyDescent="0.25">
      <c r="A538" s="465"/>
      <c r="B538" s="458" t="s">
        <v>75</v>
      </c>
      <c r="C538" s="461" t="s">
        <v>47</v>
      </c>
      <c r="D538" s="462"/>
      <c r="E538" s="463"/>
      <c r="F538" s="458" t="s">
        <v>76</v>
      </c>
      <c r="G538" s="461" t="s">
        <v>47</v>
      </c>
      <c r="H538" s="463"/>
      <c r="I538" s="458" t="s">
        <v>76</v>
      </c>
      <c r="J538" s="461" t="s">
        <v>47</v>
      </c>
      <c r="K538" s="462"/>
      <c r="L538" s="463"/>
      <c r="M538" s="51"/>
    </row>
    <row r="539" spans="1:13" ht="86.25" thickBot="1" x14ac:dyDescent="0.3">
      <c r="A539" s="466"/>
      <c r="B539" s="460"/>
      <c r="C539" s="68" t="s">
        <v>77</v>
      </c>
      <c r="D539" s="68" t="s">
        <v>78</v>
      </c>
      <c r="E539" s="68" t="s">
        <v>89</v>
      </c>
      <c r="F539" s="460"/>
      <c r="G539" s="68" t="s">
        <v>90</v>
      </c>
      <c r="H539" s="68" t="s">
        <v>91</v>
      </c>
      <c r="I539" s="460"/>
      <c r="J539" s="68" t="s">
        <v>77</v>
      </c>
      <c r="K539" s="68" t="s">
        <v>87</v>
      </c>
      <c r="L539" s="68" t="s">
        <v>79</v>
      </c>
      <c r="M539" s="52"/>
    </row>
    <row r="540" spans="1:13" x14ac:dyDescent="0.25">
      <c r="A540" s="68">
        <v>2020</v>
      </c>
      <c r="B540" s="176">
        <f>C540+D540+E540</f>
        <v>0</v>
      </c>
      <c r="C540" s="176"/>
      <c r="D540" s="176"/>
      <c r="E540" s="176"/>
      <c r="F540" s="176"/>
      <c r="G540" s="176">
        <v>0</v>
      </c>
      <c r="H540" s="176"/>
      <c r="I540" s="176">
        <f>J540+K540+L540</f>
        <v>8968.1</v>
      </c>
      <c r="J540" s="176">
        <v>3924.6</v>
      </c>
      <c r="K540" s="176">
        <v>4021.8</v>
      </c>
      <c r="L540" s="259">
        <v>1021.7</v>
      </c>
      <c r="M540" s="49">
        <f t="shared" ref="M540:M542" si="76">B540+F540+I540</f>
        <v>8968.1</v>
      </c>
    </row>
    <row r="541" spans="1:13" x14ac:dyDescent="0.25">
      <c r="A541" s="68">
        <v>2021</v>
      </c>
      <c r="B541" s="176">
        <f>B540*1%+B540</f>
        <v>0</v>
      </c>
      <c r="C541" s="176">
        <f t="shared" ref="C541:C542" si="77">C540*1%+C540</f>
        <v>0</v>
      </c>
      <c r="D541" s="176">
        <f t="shared" ref="D541:D542" si="78">D540*1%+D540</f>
        <v>0</v>
      </c>
      <c r="E541" s="176">
        <f t="shared" ref="E541:E542" si="79">E540*1%+E540</f>
        <v>0</v>
      </c>
      <c r="F541" s="176"/>
      <c r="G541" s="176"/>
      <c r="H541" s="176"/>
      <c r="I541" s="176">
        <f>I540*1%+I540</f>
        <v>9057.7810000000009</v>
      </c>
      <c r="J541" s="176">
        <f t="shared" ref="J541:J542" si="80">J540*1%+J540</f>
        <v>3963.846</v>
      </c>
      <c r="K541" s="176">
        <f t="shared" ref="K541:K542" si="81">K540*1%+K540</f>
        <v>4062.018</v>
      </c>
      <c r="L541" s="176">
        <f t="shared" ref="L541:L542" si="82">L540*1%+L540</f>
        <v>1031.9170000000001</v>
      </c>
      <c r="M541" s="49">
        <f t="shared" si="76"/>
        <v>9057.7810000000009</v>
      </c>
    </row>
    <row r="542" spans="1:13" x14ac:dyDescent="0.25">
      <c r="A542" s="68">
        <v>2022</v>
      </c>
      <c r="B542" s="176">
        <f>B541*1%+B541</f>
        <v>0</v>
      </c>
      <c r="C542" s="176">
        <f t="shared" si="77"/>
        <v>0</v>
      </c>
      <c r="D542" s="176">
        <f t="shared" si="78"/>
        <v>0</v>
      </c>
      <c r="E542" s="176">
        <f t="shared" si="79"/>
        <v>0</v>
      </c>
      <c r="F542" s="176"/>
      <c r="G542" s="176"/>
      <c r="H542" s="176"/>
      <c r="I542" s="176">
        <f>I541*1%+I541</f>
        <v>9148.3588100000015</v>
      </c>
      <c r="J542" s="176">
        <f t="shared" si="80"/>
        <v>4003.4844600000001</v>
      </c>
      <c r="K542" s="176">
        <f t="shared" si="81"/>
        <v>4102.6381799999999</v>
      </c>
      <c r="L542" s="176">
        <f t="shared" si="82"/>
        <v>1042.2361700000001</v>
      </c>
      <c r="M542" s="49">
        <f t="shared" si="76"/>
        <v>9148.3588100000015</v>
      </c>
    </row>
    <row r="543" spans="1:13" x14ac:dyDescent="0.25">
      <c r="A543" s="254"/>
      <c r="B543" s="254"/>
      <c r="C543" s="254"/>
      <c r="D543" s="254"/>
      <c r="E543" s="254"/>
      <c r="F543" s="254"/>
      <c r="G543" s="254"/>
      <c r="H543" s="254"/>
      <c r="I543" s="254"/>
      <c r="J543" s="254"/>
      <c r="K543" s="254"/>
      <c r="L543" s="254"/>
    </row>
    <row r="544" spans="1:13" x14ac:dyDescent="0.25">
      <c r="A544" s="119" t="s">
        <v>40</v>
      </c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</row>
    <row r="545" spans="1:12" ht="15.75" thickBot="1" x14ac:dyDescent="0.3">
      <c r="A545" s="448" t="s">
        <v>308</v>
      </c>
      <c r="B545" s="445"/>
      <c r="C545" s="445"/>
      <c r="D545" s="445"/>
      <c r="E545" s="445"/>
      <c r="F545" s="445"/>
      <c r="G545" s="445"/>
      <c r="H545" s="445"/>
      <c r="I545" s="445"/>
      <c r="J545" s="445"/>
      <c r="K545" s="445"/>
      <c r="L545" s="255"/>
    </row>
    <row r="546" spans="1:12" ht="15.75" thickBot="1" x14ac:dyDescent="0.3">
      <c r="A546" s="464" t="s">
        <v>41</v>
      </c>
      <c r="B546" s="467" t="s">
        <v>42</v>
      </c>
      <c r="C546" s="468"/>
      <c r="D546" s="469"/>
      <c r="E546" s="476" t="s">
        <v>216</v>
      </c>
      <c r="F546" s="476" t="s">
        <v>6</v>
      </c>
      <c r="G546" s="452" t="s">
        <v>7</v>
      </c>
      <c r="H546" s="453"/>
      <c r="I546" s="453"/>
      <c r="J546" s="454"/>
      <c r="K546" s="255"/>
      <c r="L546" s="255"/>
    </row>
    <row r="547" spans="1:12" ht="15.75" thickBot="1" x14ac:dyDescent="0.3">
      <c r="A547" s="465"/>
      <c r="B547" s="470"/>
      <c r="C547" s="471"/>
      <c r="D547" s="472"/>
      <c r="E547" s="477"/>
      <c r="F547" s="478"/>
      <c r="G547" s="261"/>
      <c r="H547" s="452" t="s">
        <v>98</v>
      </c>
      <c r="I547" s="453"/>
      <c r="J547" s="454"/>
      <c r="K547" s="255"/>
      <c r="L547" s="255"/>
    </row>
    <row r="548" spans="1:12" x14ac:dyDescent="0.25">
      <c r="A548" s="465"/>
      <c r="B548" s="470"/>
      <c r="C548" s="471"/>
      <c r="D548" s="472"/>
      <c r="E548" s="477"/>
      <c r="F548" s="262">
        <v>2016</v>
      </c>
      <c r="G548" s="262">
        <v>2017</v>
      </c>
      <c r="H548" s="262">
        <v>2018</v>
      </c>
      <c r="I548" s="262">
        <v>2019</v>
      </c>
      <c r="J548" s="262">
        <v>2020</v>
      </c>
      <c r="K548" s="255"/>
      <c r="L548" s="255"/>
    </row>
    <row r="549" spans="1:12" ht="60" x14ac:dyDescent="0.25">
      <c r="A549" s="285" t="s">
        <v>311</v>
      </c>
      <c r="B549" s="524" t="s">
        <v>255</v>
      </c>
      <c r="C549" s="524"/>
      <c r="D549" s="524"/>
      <c r="E549" s="286" t="s">
        <v>134</v>
      </c>
      <c r="F549" s="287" t="s">
        <v>105</v>
      </c>
      <c r="G549" s="287" t="s">
        <v>105</v>
      </c>
      <c r="H549" s="287" t="s">
        <v>105</v>
      </c>
      <c r="I549" s="287" t="s">
        <v>105</v>
      </c>
      <c r="J549" s="287" t="s">
        <v>105</v>
      </c>
      <c r="K549" s="255"/>
      <c r="L549" s="255"/>
    </row>
    <row r="550" spans="1:12" ht="60" x14ac:dyDescent="0.25">
      <c r="A550" s="285" t="s">
        <v>194</v>
      </c>
      <c r="B550" s="524" t="s">
        <v>255</v>
      </c>
      <c r="C550" s="524"/>
      <c r="D550" s="524"/>
      <c r="E550" s="286" t="s">
        <v>134</v>
      </c>
      <c r="F550" s="287" t="s">
        <v>105</v>
      </c>
      <c r="G550" s="287" t="s">
        <v>105</v>
      </c>
      <c r="H550" s="287" t="s">
        <v>105</v>
      </c>
      <c r="I550" s="287" t="s">
        <v>105</v>
      </c>
      <c r="J550" s="287" t="s">
        <v>105</v>
      </c>
      <c r="K550" s="255"/>
      <c r="L550" s="255"/>
    </row>
    <row r="551" spans="1:12" x14ac:dyDescent="0.25">
      <c r="A551" s="116"/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</row>
    <row r="552" spans="1:12" x14ac:dyDescent="0.25">
      <c r="A552" s="116"/>
      <c r="B552" s="255"/>
      <c r="C552" s="255"/>
      <c r="D552" s="255"/>
      <c r="E552" s="255"/>
      <c r="F552" s="255"/>
      <c r="G552" s="255"/>
      <c r="H552" s="255"/>
      <c r="I552" s="255"/>
      <c r="J552" s="255"/>
      <c r="K552" s="255"/>
      <c r="L552" s="255"/>
    </row>
    <row r="553" spans="1:12" ht="15.75" thickBot="1" x14ac:dyDescent="0.3">
      <c r="A553" s="109">
        <v>19</v>
      </c>
      <c r="B553" s="255"/>
      <c r="C553" s="255"/>
      <c r="D553" s="255"/>
      <c r="E553" s="255"/>
      <c r="F553" s="255"/>
      <c r="G553" s="255"/>
      <c r="H553" s="255"/>
      <c r="I553" s="255"/>
      <c r="J553" s="255"/>
      <c r="K553" s="255"/>
      <c r="L553" s="255"/>
    </row>
    <row r="554" spans="1:12" ht="15.75" thickBot="1" x14ac:dyDescent="0.3">
      <c r="A554" s="111" t="s">
        <v>27</v>
      </c>
      <c r="B554" s="447" t="s">
        <v>93</v>
      </c>
      <c r="C554" s="445"/>
      <c r="D554" s="445"/>
      <c r="E554" s="445"/>
      <c r="F554" s="445"/>
      <c r="G554" s="445"/>
      <c r="H554" s="445"/>
      <c r="I554" s="445"/>
      <c r="J554" s="445"/>
      <c r="K554" s="445"/>
      <c r="L554" s="445"/>
    </row>
    <row r="555" spans="1:12" ht="15.75" thickBot="1" x14ac:dyDescent="0.3">
      <c r="A555" s="112" t="s">
        <v>28</v>
      </c>
      <c r="B555" s="448" t="s">
        <v>312</v>
      </c>
      <c r="C555" s="445"/>
      <c r="D555" s="445"/>
      <c r="E555" s="445"/>
      <c r="F555" s="445"/>
      <c r="G555" s="445"/>
      <c r="H555" s="445"/>
      <c r="I555" s="445"/>
      <c r="J555" s="445"/>
      <c r="K555" s="445"/>
      <c r="L555" s="445"/>
    </row>
    <row r="556" spans="1:12" ht="15.75" thickBot="1" x14ac:dyDescent="0.3">
      <c r="A556" s="113" t="s">
        <v>29</v>
      </c>
      <c r="B556" s="448" t="s">
        <v>313</v>
      </c>
      <c r="C556" s="445"/>
      <c r="D556" s="445"/>
      <c r="E556" s="445"/>
      <c r="F556" s="445"/>
      <c r="G556" s="445"/>
      <c r="H556" s="445"/>
      <c r="I556" s="445"/>
      <c r="J556" s="445"/>
      <c r="K556" s="445"/>
      <c r="L556" s="445"/>
    </row>
    <row r="557" spans="1:12" ht="15.75" thickBot="1" x14ac:dyDescent="0.3">
      <c r="A557" s="114" t="s">
        <v>30</v>
      </c>
      <c r="B557" s="449" t="s">
        <v>314</v>
      </c>
      <c r="C557" s="449"/>
      <c r="D557" s="449"/>
      <c r="E557" s="449"/>
      <c r="F557" s="449"/>
      <c r="G557" s="449"/>
      <c r="H557" s="449"/>
      <c r="I557" s="449"/>
      <c r="J557" s="449"/>
      <c r="K557" s="449"/>
      <c r="L557" s="447"/>
    </row>
    <row r="558" spans="1:12" ht="15.75" thickBot="1" x14ac:dyDescent="0.3">
      <c r="A558" s="112" t="s">
        <v>31</v>
      </c>
      <c r="B558" s="257"/>
      <c r="C558" s="438" t="s">
        <v>32</v>
      </c>
      <c r="D558" s="439"/>
      <c r="E558" s="257" t="s">
        <v>213</v>
      </c>
      <c r="F558" s="438" t="s">
        <v>33</v>
      </c>
      <c r="G558" s="440"/>
      <c r="H558" s="440"/>
      <c r="I558" s="439"/>
      <c r="J558" s="441" t="s">
        <v>34</v>
      </c>
      <c r="K558" s="441"/>
      <c r="L558" s="441"/>
    </row>
    <row r="559" spans="1:12" ht="50.25" customHeight="1" thickBot="1" x14ac:dyDescent="0.3">
      <c r="A559" s="112" t="s">
        <v>35</v>
      </c>
      <c r="B559" s="442" t="s">
        <v>315</v>
      </c>
      <c r="C559" s="443"/>
      <c r="D559" s="443"/>
      <c r="E559" s="443"/>
      <c r="F559" s="443"/>
      <c r="G559" s="443"/>
      <c r="H559" s="443"/>
      <c r="I559" s="443"/>
      <c r="J559" s="443"/>
      <c r="K559" s="443"/>
      <c r="L559" s="443"/>
    </row>
    <row r="560" spans="1:12" ht="24.75" thickBot="1" x14ac:dyDescent="0.3">
      <c r="A560" s="112" t="s">
        <v>36</v>
      </c>
      <c r="B560" s="444" t="s">
        <v>351</v>
      </c>
      <c r="C560" s="445"/>
      <c r="D560" s="445"/>
      <c r="E560" s="445"/>
      <c r="F560" s="445"/>
      <c r="G560" s="445"/>
      <c r="H560" s="445"/>
      <c r="I560" s="445"/>
      <c r="J560" s="445"/>
      <c r="K560" s="445"/>
      <c r="L560" s="445"/>
    </row>
    <row r="561" spans="1:13" x14ac:dyDescent="0.25">
      <c r="A561" s="116"/>
      <c r="B561" s="255"/>
      <c r="C561" s="255"/>
      <c r="D561" s="255"/>
      <c r="E561" s="255"/>
      <c r="F561" s="255"/>
      <c r="G561" s="255"/>
      <c r="H561" s="255"/>
      <c r="I561" s="255"/>
      <c r="J561" s="255"/>
      <c r="K561" s="255"/>
      <c r="L561" s="255"/>
    </row>
    <row r="562" spans="1:13" x14ac:dyDescent="0.25">
      <c r="A562" s="109" t="s">
        <v>37</v>
      </c>
      <c r="B562" s="255"/>
      <c r="C562" s="255"/>
      <c r="D562" s="255"/>
      <c r="E562" s="255"/>
      <c r="F562" s="255"/>
      <c r="G562" s="255"/>
      <c r="H562" s="255"/>
      <c r="I562" s="255"/>
      <c r="J562" s="255"/>
      <c r="K562" s="255"/>
      <c r="L562" s="255"/>
    </row>
    <row r="563" spans="1:13" x14ac:dyDescent="0.25">
      <c r="A563" s="448" t="s">
        <v>313</v>
      </c>
      <c r="B563" s="445"/>
      <c r="C563" s="445"/>
      <c r="D563" s="445"/>
      <c r="E563" s="445"/>
      <c r="F563" s="445"/>
      <c r="G563" s="445"/>
      <c r="H563" s="445"/>
      <c r="I563" s="445"/>
      <c r="J563" s="445"/>
      <c r="K563" s="445"/>
      <c r="L563" s="272" t="s">
        <v>38</v>
      </c>
    </row>
    <row r="564" spans="1:13" ht="15.75" thickBot="1" x14ac:dyDescent="0.3">
      <c r="A564" s="448" t="s">
        <v>303</v>
      </c>
      <c r="B564" s="445"/>
      <c r="C564" s="445"/>
      <c r="D564" s="445"/>
      <c r="E564" s="445"/>
      <c r="F564" s="445"/>
      <c r="G564" s="445"/>
      <c r="H564" s="445"/>
      <c r="I564" s="445"/>
      <c r="J564" s="445"/>
      <c r="K564" s="445"/>
      <c r="L564" s="272" t="s">
        <v>38</v>
      </c>
    </row>
    <row r="565" spans="1:13" x14ac:dyDescent="0.25">
      <c r="A565" s="464" t="s">
        <v>316</v>
      </c>
      <c r="B565" s="461" t="s">
        <v>49</v>
      </c>
      <c r="C565" s="462"/>
      <c r="D565" s="463"/>
      <c r="E565" s="68"/>
      <c r="F565" s="461" t="s">
        <v>50</v>
      </c>
      <c r="G565" s="462"/>
      <c r="H565" s="463"/>
      <c r="I565" s="461" t="s">
        <v>48</v>
      </c>
      <c r="J565" s="462"/>
      <c r="K565" s="462"/>
      <c r="L565" s="463"/>
      <c r="M565" s="51" t="s">
        <v>1</v>
      </c>
    </row>
    <row r="566" spans="1:13" x14ac:dyDescent="0.25">
      <c r="A566" s="465"/>
      <c r="B566" s="458" t="s">
        <v>75</v>
      </c>
      <c r="C566" s="461" t="s">
        <v>47</v>
      </c>
      <c r="D566" s="462"/>
      <c r="E566" s="463"/>
      <c r="F566" s="458" t="s">
        <v>76</v>
      </c>
      <c r="G566" s="461" t="s">
        <v>47</v>
      </c>
      <c r="H566" s="463"/>
      <c r="I566" s="458" t="s">
        <v>76</v>
      </c>
      <c r="J566" s="461" t="s">
        <v>47</v>
      </c>
      <c r="K566" s="462"/>
      <c r="L566" s="463"/>
      <c r="M566" s="51"/>
    </row>
    <row r="567" spans="1:13" ht="86.25" thickBot="1" x14ac:dyDescent="0.3">
      <c r="A567" s="466"/>
      <c r="B567" s="460"/>
      <c r="C567" s="68" t="s">
        <v>77</v>
      </c>
      <c r="D567" s="68" t="s">
        <v>78</v>
      </c>
      <c r="E567" s="68" t="s">
        <v>89</v>
      </c>
      <c r="F567" s="460"/>
      <c r="G567" s="68" t="s">
        <v>90</v>
      </c>
      <c r="H567" s="68" t="s">
        <v>91</v>
      </c>
      <c r="I567" s="460"/>
      <c r="J567" s="68" t="s">
        <v>77</v>
      </c>
      <c r="K567" s="68" t="s">
        <v>87</v>
      </c>
      <c r="L567" s="68" t="s">
        <v>79</v>
      </c>
      <c r="M567" s="52"/>
    </row>
    <row r="568" spans="1:13" x14ac:dyDescent="0.25">
      <c r="A568" s="68">
        <v>2020</v>
      </c>
      <c r="B568" s="176">
        <f>C568+D568+E568</f>
        <v>154999.30000000002</v>
      </c>
      <c r="C568" s="176">
        <f>146055.7+1268.6</f>
        <v>147324.30000000002</v>
      </c>
      <c r="D568" s="176">
        <v>7675</v>
      </c>
      <c r="E568" s="176"/>
      <c r="F568" s="176"/>
      <c r="G568" s="176">
        <v>0</v>
      </c>
      <c r="H568" s="176"/>
      <c r="I568" s="176">
        <f>J568+K568+L568</f>
        <v>0</v>
      </c>
      <c r="J568" s="176"/>
      <c r="K568" s="176"/>
      <c r="L568" s="259"/>
      <c r="M568" s="49">
        <f t="shared" ref="M568:M570" si="83">B568+F568+I568</f>
        <v>154999.30000000002</v>
      </c>
    </row>
    <row r="569" spans="1:13" x14ac:dyDescent="0.25">
      <c r="A569" s="68">
        <v>2021</v>
      </c>
      <c r="B569" s="176">
        <f>C569+D569</f>
        <v>151493.57499999998</v>
      </c>
      <c r="C569" s="176">
        <v>143718.79999999999</v>
      </c>
      <c r="D569" s="176">
        <f>D568*1.3%+D568</f>
        <v>7774.7749999999996</v>
      </c>
      <c r="E569" s="176">
        <f t="shared" ref="E569:E570" si="84">E568*1%+E568</f>
        <v>0</v>
      </c>
      <c r="F569" s="176"/>
      <c r="G569" s="176"/>
      <c r="H569" s="176"/>
      <c r="I569" s="176">
        <f>I568*1%+I568</f>
        <v>0</v>
      </c>
      <c r="J569" s="176">
        <f t="shared" ref="J569:J570" si="85">J568*1%+J568</f>
        <v>0</v>
      </c>
      <c r="K569" s="176">
        <f t="shared" ref="K569:K570" si="86">K568*1%+K568</f>
        <v>0</v>
      </c>
      <c r="L569" s="176">
        <f t="shared" ref="L569:L570" si="87">L568*1%+L568</f>
        <v>0</v>
      </c>
      <c r="M569" s="49">
        <f t="shared" si="83"/>
        <v>151493.57499999998</v>
      </c>
    </row>
    <row r="570" spans="1:13" x14ac:dyDescent="0.25">
      <c r="A570" s="68">
        <v>2022</v>
      </c>
      <c r="B570" s="176">
        <f>C570+D570</f>
        <v>158118.79999999999</v>
      </c>
      <c r="C570" s="176">
        <v>150101.4</v>
      </c>
      <c r="D570" s="176">
        <v>8017.4</v>
      </c>
      <c r="E570" s="176">
        <f t="shared" si="84"/>
        <v>0</v>
      </c>
      <c r="F570" s="176"/>
      <c r="G570" s="176"/>
      <c r="H570" s="176"/>
      <c r="I570" s="176">
        <f>I569*1%+I569</f>
        <v>0</v>
      </c>
      <c r="J570" s="176">
        <f t="shared" si="85"/>
        <v>0</v>
      </c>
      <c r="K570" s="176">
        <f t="shared" si="86"/>
        <v>0</v>
      </c>
      <c r="L570" s="176">
        <f t="shared" si="87"/>
        <v>0</v>
      </c>
      <c r="M570" s="49">
        <f t="shared" si="83"/>
        <v>158118.79999999999</v>
      </c>
    </row>
    <row r="571" spans="1:13" x14ac:dyDescent="0.25">
      <c r="A571" s="254"/>
      <c r="B571" s="254"/>
      <c r="C571" s="254"/>
      <c r="D571" s="254"/>
      <c r="E571" s="254"/>
      <c r="F571" s="254"/>
      <c r="G571" s="254"/>
      <c r="H571" s="254"/>
      <c r="I571" s="254"/>
      <c r="J571" s="254"/>
      <c r="K571" s="254"/>
      <c r="L571" s="254"/>
    </row>
    <row r="572" spans="1:13" x14ac:dyDescent="0.25">
      <c r="A572" s="119" t="s">
        <v>40</v>
      </c>
      <c r="B572" s="255"/>
      <c r="C572" s="255"/>
      <c r="D572" s="255"/>
      <c r="E572" s="255"/>
      <c r="F572" s="255"/>
      <c r="G572" s="255"/>
      <c r="H572" s="255"/>
      <c r="I572" s="255"/>
      <c r="J572" s="255"/>
      <c r="K572" s="255"/>
      <c r="L572" s="255"/>
    </row>
    <row r="573" spans="1:13" ht="15.75" thickBot="1" x14ac:dyDescent="0.3">
      <c r="A573" s="448" t="s">
        <v>313</v>
      </c>
      <c r="B573" s="445"/>
      <c r="C573" s="445"/>
      <c r="D573" s="445"/>
      <c r="E573" s="445"/>
      <c r="F573" s="445"/>
      <c r="G573" s="445"/>
      <c r="H573" s="445"/>
      <c r="I573" s="445"/>
      <c r="J573" s="445"/>
      <c r="K573" s="445"/>
      <c r="L573" s="255"/>
    </row>
    <row r="574" spans="1:13" ht="15.75" thickBot="1" x14ac:dyDescent="0.3">
      <c r="A574" s="464" t="s">
        <v>41</v>
      </c>
      <c r="B574" s="467" t="s">
        <v>42</v>
      </c>
      <c r="C574" s="468"/>
      <c r="D574" s="469"/>
      <c r="E574" s="476" t="s">
        <v>216</v>
      </c>
      <c r="F574" s="476" t="s">
        <v>6</v>
      </c>
      <c r="G574" s="452" t="s">
        <v>7</v>
      </c>
      <c r="H574" s="453"/>
      <c r="I574" s="453"/>
      <c r="J574" s="454"/>
      <c r="K574" s="255"/>
      <c r="L574" s="255"/>
    </row>
    <row r="575" spans="1:13" ht="15.75" thickBot="1" x14ac:dyDescent="0.3">
      <c r="A575" s="465"/>
      <c r="B575" s="470"/>
      <c r="C575" s="471"/>
      <c r="D575" s="472"/>
      <c r="E575" s="477"/>
      <c r="F575" s="478"/>
      <c r="G575" s="261"/>
      <c r="H575" s="452" t="s">
        <v>98</v>
      </c>
      <c r="I575" s="453"/>
      <c r="J575" s="454"/>
      <c r="K575" s="255"/>
      <c r="L575" s="255"/>
    </row>
    <row r="576" spans="1:13" x14ac:dyDescent="0.25">
      <c r="A576" s="465"/>
      <c r="B576" s="470"/>
      <c r="C576" s="471"/>
      <c r="D576" s="472"/>
      <c r="E576" s="477"/>
      <c r="F576" s="262">
        <v>2016</v>
      </c>
      <c r="G576" s="262">
        <v>2017</v>
      </c>
      <c r="H576" s="262">
        <v>2018</v>
      </c>
      <c r="I576" s="262">
        <v>2019</v>
      </c>
      <c r="J576" s="262">
        <v>2020</v>
      </c>
      <c r="K576" s="255"/>
      <c r="L576" s="255"/>
    </row>
    <row r="577" spans="1:13" ht="48" x14ac:dyDescent="0.25">
      <c r="A577" s="285" t="s">
        <v>317</v>
      </c>
      <c r="B577" s="524" t="s">
        <v>255</v>
      </c>
      <c r="C577" s="524"/>
      <c r="D577" s="524"/>
      <c r="E577" s="286" t="s">
        <v>134</v>
      </c>
      <c r="F577" s="287">
        <v>65</v>
      </c>
      <c r="G577" s="287">
        <v>70</v>
      </c>
      <c r="H577" s="287">
        <v>70</v>
      </c>
      <c r="I577" s="287">
        <v>70</v>
      </c>
      <c r="J577" s="287">
        <v>70</v>
      </c>
      <c r="K577" s="255"/>
      <c r="L577" s="255"/>
    </row>
    <row r="578" spans="1:13" x14ac:dyDescent="0.25">
      <c r="A578" s="116"/>
      <c r="B578" s="255"/>
      <c r="C578" s="255"/>
      <c r="D578" s="255"/>
      <c r="E578" s="255"/>
      <c r="F578" s="255"/>
      <c r="G578" s="255"/>
      <c r="H578" s="255"/>
      <c r="I578" s="255"/>
      <c r="J578" s="255"/>
      <c r="K578" s="255"/>
      <c r="L578" s="255"/>
    </row>
    <row r="579" spans="1:13" x14ac:dyDescent="0.25">
      <c r="A579" s="116"/>
      <c r="B579" s="255"/>
      <c r="C579" s="255"/>
      <c r="D579" s="255"/>
      <c r="E579" s="255"/>
      <c r="F579" s="255"/>
      <c r="G579" s="255"/>
      <c r="H579" s="255"/>
      <c r="I579" s="255"/>
      <c r="J579" s="255"/>
      <c r="K579" s="255"/>
      <c r="L579" s="255"/>
    </row>
    <row r="580" spans="1:13" ht="15.75" thickBot="1" x14ac:dyDescent="0.3">
      <c r="A580" s="109">
        <v>20</v>
      </c>
      <c r="B580" s="255"/>
      <c r="C580" s="255"/>
      <c r="D580" s="255"/>
      <c r="E580" s="255"/>
      <c r="F580" s="255"/>
      <c r="G580" s="255"/>
      <c r="H580" s="255"/>
      <c r="I580" s="255"/>
      <c r="J580" s="255"/>
      <c r="K580" s="255"/>
      <c r="L580" s="255"/>
    </row>
    <row r="581" spans="1:13" ht="15.75" thickBot="1" x14ac:dyDescent="0.3">
      <c r="A581" s="111" t="s">
        <v>27</v>
      </c>
      <c r="B581" s="447" t="s">
        <v>93</v>
      </c>
      <c r="C581" s="445"/>
      <c r="D581" s="445"/>
      <c r="E581" s="445"/>
      <c r="F581" s="445"/>
      <c r="G581" s="445"/>
      <c r="H581" s="445"/>
      <c r="I581" s="445"/>
      <c r="J581" s="445"/>
      <c r="K581" s="445"/>
      <c r="L581" s="445"/>
    </row>
    <row r="582" spans="1:13" ht="15.75" thickBot="1" x14ac:dyDescent="0.3">
      <c r="A582" s="112" t="s">
        <v>28</v>
      </c>
      <c r="B582" s="448" t="s">
        <v>312</v>
      </c>
      <c r="C582" s="445"/>
      <c r="D582" s="445"/>
      <c r="E582" s="445"/>
      <c r="F582" s="445"/>
      <c r="G582" s="445"/>
      <c r="H582" s="445"/>
      <c r="I582" s="445"/>
      <c r="J582" s="445"/>
      <c r="K582" s="445"/>
      <c r="L582" s="445"/>
    </row>
    <row r="583" spans="1:13" ht="15.75" thickBot="1" x14ac:dyDescent="0.3">
      <c r="A583" s="113" t="s">
        <v>29</v>
      </c>
      <c r="B583" s="448" t="s">
        <v>318</v>
      </c>
      <c r="C583" s="445"/>
      <c r="D583" s="445"/>
      <c r="E583" s="445"/>
      <c r="F583" s="445"/>
      <c r="G583" s="445"/>
      <c r="H583" s="445"/>
      <c r="I583" s="445"/>
      <c r="J583" s="445"/>
      <c r="K583" s="445"/>
      <c r="L583" s="445"/>
    </row>
    <row r="584" spans="1:13" ht="15.75" thickBot="1" x14ac:dyDescent="0.3">
      <c r="A584" s="114" t="s">
        <v>30</v>
      </c>
      <c r="B584" s="449" t="s">
        <v>314</v>
      </c>
      <c r="C584" s="449"/>
      <c r="D584" s="449"/>
      <c r="E584" s="449"/>
      <c r="F584" s="449"/>
      <c r="G584" s="449"/>
      <c r="H584" s="449"/>
      <c r="I584" s="449"/>
      <c r="J584" s="449"/>
      <c r="K584" s="449"/>
      <c r="L584" s="447"/>
    </row>
    <row r="585" spans="1:13" ht="15.75" thickBot="1" x14ac:dyDescent="0.3">
      <c r="A585" s="112" t="s">
        <v>31</v>
      </c>
      <c r="B585" s="257"/>
      <c r="C585" s="438" t="s">
        <v>32</v>
      </c>
      <c r="D585" s="439"/>
      <c r="E585" s="257" t="s">
        <v>213</v>
      </c>
      <c r="F585" s="438" t="s">
        <v>33</v>
      </c>
      <c r="G585" s="440"/>
      <c r="H585" s="440"/>
      <c r="I585" s="439"/>
      <c r="J585" s="441" t="s">
        <v>34</v>
      </c>
      <c r="K585" s="441"/>
      <c r="L585" s="441"/>
    </row>
    <row r="586" spans="1:13" ht="70.5" customHeight="1" thickBot="1" x14ac:dyDescent="0.3">
      <c r="A586" s="112" t="s">
        <v>35</v>
      </c>
      <c r="B586" s="442" t="s">
        <v>319</v>
      </c>
      <c r="C586" s="443"/>
      <c r="D586" s="443"/>
      <c r="E586" s="443"/>
      <c r="F586" s="443"/>
      <c r="G586" s="443"/>
      <c r="H586" s="443"/>
      <c r="I586" s="443"/>
      <c r="J586" s="443"/>
      <c r="K586" s="443"/>
      <c r="L586" s="443"/>
    </row>
    <row r="587" spans="1:13" ht="24.75" thickBot="1" x14ac:dyDescent="0.3">
      <c r="A587" s="112" t="s">
        <v>36</v>
      </c>
      <c r="B587" s="444" t="s">
        <v>351</v>
      </c>
      <c r="C587" s="445"/>
      <c r="D587" s="445"/>
      <c r="E587" s="445"/>
      <c r="F587" s="445"/>
      <c r="G587" s="445"/>
      <c r="H587" s="445"/>
      <c r="I587" s="445"/>
      <c r="J587" s="445"/>
      <c r="K587" s="445"/>
      <c r="L587" s="445"/>
    </row>
    <row r="588" spans="1:13" x14ac:dyDescent="0.25">
      <c r="A588" s="116"/>
      <c r="B588" s="255"/>
      <c r="C588" s="255"/>
      <c r="D588" s="255"/>
      <c r="E588" s="255"/>
      <c r="F588" s="255"/>
      <c r="G588" s="255"/>
      <c r="H588" s="255"/>
      <c r="I588" s="255"/>
      <c r="J588" s="255"/>
      <c r="K588" s="255"/>
      <c r="L588" s="255"/>
    </row>
    <row r="589" spans="1:13" x14ac:dyDescent="0.25">
      <c r="A589" s="109" t="s">
        <v>37</v>
      </c>
      <c r="B589" s="255"/>
      <c r="C589" s="255"/>
      <c r="D589" s="255"/>
      <c r="E589" s="255"/>
      <c r="F589" s="255"/>
      <c r="G589" s="255"/>
      <c r="H589" s="255"/>
      <c r="I589" s="255"/>
      <c r="J589" s="255"/>
      <c r="K589" s="255"/>
      <c r="L589" s="255"/>
    </row>
    <row r="590" spans="1:13" ht="15.75" thickBot="1" x14ac:dyDescent="0.3">
      <c r="A590" s="448" t="s">
        <v>318</v>
      </c>
      <c r="B590" s="445"/>
      <c r="C590" s="445"/>
      <c r="D590" s="445"/>
      <c r="E590" s="445"/>
      <c r="F590" s="445"/>
      <c r="G590" s="445"/>
      <c r="H590" s="445"/>
      <c r="I590" s="445"/>
      <c r="J590" s="445"/>
      <c r="K590" s="445"/>
      <c r="L590" s="272" t="s">
        <v>38</v>
      </c>
    </row>
    <row r="591" spans="1:13" x14ac:dyDescent="0.25">
      <c r="A591" s="464" t="s">
        <v>316</v>
      </c>
      <c r="B591" s="461" t="s">
        <v>49</v>
      </c>
      <c r="C591" s="462"/>
      <c r="D591" s="463"/>
      <c r="E591" s="68"/>
      <c r="F591" s="461" t="s">
        <v>50</v>
      </c>
      <c r="G591" s="462"/>
      <c r="H591" s="463"/>
      <c r="I591" s="461" t="s">
        <v>48</v>
      </c>
      <c r="J591" s="462"/>
      <c r="K591" s="462"/>
      <c r="L591" s="463"/>
      <c r="M591" s="51" t="s">
        <v>1</v>
      </c>
    </row>
    <row r="592" spans="1:13" x14ac:dyDescent="0.25">
      <c r="A592" s="465"/>
      <c r="B592" s="458" t="s">
        <v>75</v>
      </c>
      <c r="C592" s="461" t="s">
        <v>47</v>
      </c>
      <c r="D592" s="462"/>
      <c r="E592" s="463"/>
      <c r="F592" s="458" t="s">
        <v>76</v>
      </c>
      <c r="G592" s="461" t="s">
        <v>47</v>
      </c>
      <c r="H592" s="463"/>
      <c r="I592" s="458" t="s">
        <v>76</v>
      </c>
      <c r="J592" s="461" t="s">
        <v>47</v>
      </c>
      <c r="K592" s="462"/>
      <c r="L592" s="463"/>
      <c r="M592" s="51"/>
    </row>
    <row r="593" spans="1:13" ht="86.25" thickBot="1" x14ac:dyDescent="0.3">
      <c r="A593" s="466"/>
      <c r="B593" s="460"/>
      <c r="C593" s="68" t="s">
        <v>77</v>
      </c>
      <c r="D593" s="68" t="s">
        <v>78</v>
      </c>
      <c r="E593" s="68" t="s">
        <v>89</v>
      </c>
      <c r="F593" s="460"/>
      <c r="G593" s="68" t="s">
        <v>90</v>
      </c>
      <c r="H593" s="68" t="s">
        <v>91</v>
      </c>
      <c r="I593" s="460"/>
      <c r="J593" s="68" t="s">
        <v>77</v>
      </c>
      <c r="K593" s="68" t="s">
        <v>87</v>
      </c>
      <c r="L593" s="68" t="s">
        <v>79</v>
      </c>
      <c r="M593" s="52"/>
    </row>
    <row r="594" spans="1:13" x14ac:dyDescent="0.25">
      <c r="A594" s="68">
        <v>2019</v>
      </c>
      <c r="B594" s="176">
        <f>C594+D594+E594</f>
        <v>0</v>
      </c>
      <c r="C594" s="176"/>
      <c r="D594" s="176"/>
      <c r="E594" s="176"/>
      <c r="F594" s="176"/>
      <c r="G594" s="176">
        <v>0</v>
      </c>
      <c r="H594" s="176"/>
      <c r="I594" s="176">
        <f>J594+K594+L594</f>
        <v>2025</v>
      </c>
      <c r="J594" s="176">
        <f>523.6+225</f>
        <v>748.6</v>
      </c>
      <c r="K594" s="176">
        <v>1186.4000000000001</v>
      </c>
      <c r="L594" s="259">
        <v>90</v>
      </c>
      <c r="M594" s="49">
        <f t="shared" ref="M594:M596" si="88">B594+F594+I594</f>
        <v>2025</v>
      </c>
    </row>
    <row r="595" spans="1:13" x14ac:dyDescent="0.25">
      <c r="A595" s="68">
        <v>2020</v>
      </c>
      <c r="B595" s="176">
        <f>B594*1%+B594</f>
        <v>0</v>
      </c>
      <c r="C595" s="176">
        <f t="shared" ref="C595:C596" si="89">C594*1%+C594</f>
        <v>0</v>
      </c>
      <c r="D595" s="176">
        <f t="shared" ref="D595:D596" si="90">D594*1%+D594</f>
        <v>0</v>
      </c>
      <c r="E595" s="176">
        <f t="shared" ref="E595:E596" si="91">E594*1%+E594</f>
        <v>0</v>
      </c>
      <c r="F595" s="176"/>
      <c r="G595" s="176"/>
      <c r="H595" s="176"/>
      <c r="I595" s="176">
        <f>I594*1%+I594</f>
        <v>2045.25</v>
      </c>
      <c r="J595" s="176">
        <f t="shared" ref="J595:J596" si="92">J594*1%+J594</f>
        <v>756.08600000000001</v>
      </c>
      <c r="K595" s="176">
        <f t="shared" ref="K595:K596" si="93">K594*1%+K594</f>
        <v>1198.2640000000001</v>
      </c>
      <c r="L595" s="176">
        <f t="shared" ref="L595:L596" si="94">L594*1%+L594</f>
        <v>90.9</v>
      </c>
      <c r="M595" s="49">
        <f t="shared" si="88"/>
        <v>2045.25</v>
      </c>
    </row>
    <row r="596" spans="1:13" x14ac:dyDescent="0.25">
      <c r="A596" s="68">
        <v>2021</v>
      </c>
      <c r="B596" s="176">
        <f>B595*1%+B595</f>
        <v>0</v>
      </c>
      <c r="C596" s="176">
        <f t="shared" si="89"/>
        <v>0</v>
      </c>
      <c r="D596" s="176">
        <f t="shared" si="90"/>
        <v>0</v>
      </c>
      <c r="E596" s="176">
        <f t="shared" si="91"/>
        <v>0</v>
      </c>
      <c r="F596" s="176"/>
      <c r="G596" s="176"/>
      <c r="H596" s="176"/>
      <c r="I596" s="176">
        <f>I595*1%+I595</f>
        <v>2065.7024999999999</v>
      </c>
      <c r="J596" s="176">
        <f t="shared" si="92"/>
        <v>763.64686000000006</v>
      </c>
      <c r="K596" s="176">
        <f t="shared" si="93"/>
        <v>1210.2466400000001</v>
      </c>
      <c r="L596" s="176">
        <f t="shared" si="94"/>
        <v>91.809000000000012</v>
      </c>
      <c r="M596" s="49">
        <f t="shared" si="88"/>
        <v>2065.7024999999999</v>
      </c>
    </row>
    <row r="597" spans="1:13" x14ac:dyDescent="0.25">
      <c r="A597" s="254"/>
      <c r="B597" s="254"/>
      <c r="C597" s="254"/>
      <c r="D597" s="254"/>
      <c r="E597" s="254"/>
      <c r="F597" s="254"/>
      <c r="G597" s="254"/>
      <c r="H597" s="254"/>
      <c r="I597" s="254"/>
      <c r="J597" s="254"/>
      <c r="K597" s="254"/>
      <c r="L597" s="254"/>
    </row>
    <row r="598" spans="1:13" x14ac:dyDescent="0.25">
      <c r="A598" s="119" t="s">
        <v>40</v>
      </c>
      <c r="B598" s="255"/>
      <c r="C598" s="255"/>
      <c r="D598" s="255"/>
      <c r="E598" s="255"/>
      <c r="F598" s="255"/>
      <c r="G598" s="255"/>
      <c r="H598" s="255"/>
      <c r="I598" s="255"/>
      <c r="J598" s="255"/>
      <c r="K598" s="255"/>
      <c r="L598" s="255"/>
    </row>
    <row r="599" spans="1:13" ht="56.25" customHeight="1" thickBot="1" x14ac:dyDescent="0.3">
      <c r="A599" s="448" t="s">
        <v>318</v>
      </c>
      <c r="B599" s="445"/>
      <c r="C599" s="445"/>
      <c r="D599" s="445"/>
      <c r="E599" s="445"/>
      <c r="F599" s="445"/>
      <c r="G599" s="445"/>
      <c r="H599" s="445"/>
      <c r="I599" s="445"/>
      <c r="J599" s="445"/>
      <c r="K599" s="445"/>
      <c r="L599" s="255"/>
    </row>
    <row r="600" spans="1:13" ht="15.75" thickBot="1" x14ac:dyDescent="0.3">
      <c r="A600" s="464" t="s">
        <v>41</v>
      </c>
      <c r="B600" s="467" t="s">
        <v>42</v>
      </c>
      <c r="C600" s="468"/>
      <c r="D600" s="469"/>
      <c r="E600" s="476" t="s">
        <v>216</v>
      </c>
      <c r="F600" s="476" t="s">
        <v>6</v>
      </c>
      <c r="G600" s="452" t="s">
        <v>7</v>
      </c>
      <c r="H600" s="453"/>
      <c r="I600" s="453"/>
      <c r="J600" s="454"/>
      <c r="K600" s="255"/>
      <c r="L600" s="255"/>
    </row>
    <row r="601" spans="1:13" ht="15.75" thickBot="1" x14ac:dyDescent="0.3">
      <c r="A601" s="465"/>
      <c r="B601" s="470"/>
      <c r="C601" s="471"/>
      <c r="D601" s="472"/>
      <c r="E601" s="477"/>
      <c r="F601" s="478"/>
      <c r="G601" s="261"/>
      <c r="H601" s="452" t="s">
        <v>98</v>
      </c>
      <c r="I601" s="453"/>
      <c r="J601" s="454"/>
      <c r="K601" s="255"/>
      <c r="L601" s="255"/>
    </row>
    <row r="602" spans="1:13" x14ac:dyDescent="0.25">
      <c r="A602" s="465"/>
      <c r="B602" s="470"/>
      <c r="C602" s="471"/>
      <c r="D602" s="472"/>
      <c r="E602" s="477"/>
      <c r="F602" s="262">
        <v>2017</v>
      </c>
      <c r="G602" s="262">
        <v>2018</v>
      </c>
      <c r="H602" s="262">
        <v>2019</v>
      </c>
      <c r="I602" s="262">
        <v>2020</v>
      </c>
      <c r="J602" s="262">
        <v>2021</v>
      </c>
      <c r="K602" s="255"/>
      <c r="L602" s="255"/>
    </row>
    <row r="603" spans="1:13" ht="36" x14ac:dyDescent="0.25">
      <c r="A603" s="288" t="s">
        <v>200</v>
      </c>
      <c r="B603" s="524" t="s">
        <v>255</v>
      </c>
      <c r="C603" s="524"/>
      <c r="D603" s="524"/>
      <c r="E603" s="286" t="s">
        <v>8</v>
      </c>
      <c r="F603" s="287" t="s">
        <v>375</v>
      </c>
      <c r="G603" s="287" t="s">
        <v>375</v>
      </c>
      <c r="H603" s="287" t="s">
        <v>375</v>
      </c>
      <c r="I603" s="287" t="s">
        <v>376</v>
      </c>
      <c r="J603" s="287" t="s">
        <v>375</v>
      </c>
      <c r="K603" s="255"/>
      <c r="L603" s="255"/>
    </row>
    <row r="604" spans="1:13" ht="36" x14ac:dyDescent="0.25">
      <c r="A604" s="288" t="s">
        <v>196</v>
      </c>
      <c r="B604" s="524" t="s">
        <v>255</v>
      </c>
      <c r="C604" s="524"/>
      <c r="D604" s="524"/>
      <c r="E604" s="286" t="s">
        <v>8</v>
      </c>
      <c r="F604" s="250">
        <v>0.5</v>
      </c>
      <c r="G604" s="250">
        <v>0.5</v>
      </c>
      <c r="H604" s="251">
        <v>1</v>
      </c>
      <c r="I604" s="250">
        <v>1</v>
      </c>
      <c r="J604" s="250">
        <v>1</v>
      </c>
      <c r="K604" s="255"/>
      <c r="L604" s="255"/>
    </row>
    <row r="605" spans="1:13" x14ac:dyDescent="0.25">
      <c r="A605" s="254"/>
      <c r="B605" s="254"/>
      <c r="C605" s="254"/>
      <c r="D605" s="254"/>
      <c r="E605" s="254"/>
      <c r="F605" s="254"/>
      <c r="G605" s="254"/>
      <c r="H605" s="254"/>
      <c r="I605" s="254"/>
      <c r="J605" s="254"/>
      <c r="K605" s="254"/>
      <c r="L605" s="254"/>
    </row>
    <row r="606" spans="1:13" x14ac:dyDescent="0.25">
      <c r="A606" s="254"/>
      <c r="B606" s="254"/>
      <c r="C606" s="254"/>
      <c r="D606" s="254"/>
      <c r="E606" s="254"/>
      <c r="F606" s="254"/>
      <c r="G606" s="254"/>
      <c r="H606" s="254"/>
      <c r="I606" s="254"/>
      <c r="J606" s="254"/>
      <c r="K606" s="254"/>
      <c r="L606" s="254"/>
    </row>
    <row r="607" spans="1:13" x14ac:dyDescent="0.25">
      <c r="A607" s="254"/>
      <c r="B607" s="254"/>
      <c r="C607" s="254"/>
      <c r="D607" s="254"/>
      <c r="E607" s="254"/>
      <c r="F607" s="254"/>
      <c r="G607" s="254"/>
      <c r="H607" s="254"/>
      <c r="I607" s="254"/>
      <c r="J607" s="254"/>
      <c r="K607" s="254"/>
      <c r="L607" s="254"/>
    </row>
    <row r="608" spans="1:13" x14ac:dyDescent="0.25">
      <c r="A608" s="254"/>
      <c r="B608" s="254"/>
      <c r="C608" s="254"/>
      <c r="D608" s="254"/>
      <c r="E608" s="254"/>
      <c r="F608" s="254"/>
      <c r="G608" s="254"/>
      <c r="H608" s="254"/>
      <c r="I608" s="254"/>
      <c r="J608" s="254"/>
      <c r="K608" s="254"/>
      <c r="L608" s="254"/>
    </row>
  </sheetData>
  <mergeCells count="636">
    <mergeCell ref="J558:L558"/>
    <mergeCell ref="B559:L559"/>
    <mergeCell ref="B560:L560"/>
    <mergeCell ref="A563:K563"/>
    <mergeCell ref="B492:D492"/>
    <mergeCell ref="B496:L496"/>
    <mergeCell ref="B497:L497"/>
    <mergeCell ref="B498:L498"/>
    <mergeCell ref="B499:L499"/>
    <mergeCell ref="C500:D500"/>
    <mergeCell ref="B526:L526"/>
    <mergeCell ref="A514:K514"/>
    <mergeCell ref="A515:A517"/>
    <mergeCell ref="B515:D517"/>
    <mergeCell ref="E515:E517"/>
    <mergeCell ref="F515:F516"/>
    <mergeCell ref="G515:J515"/>
    <mergeCell ref="H516:J516"/>
    <mergeCell ref="B501:L501"/>
    <mergeCell ref="B502:L502"/>
    <mergeCell ref="A545:K545"/>
    <mergeCell ref="A546:A548"/>
    <mergeCell ref="B546:D548"/>
    <mergeCell ref="E546:E548"/>
    <mergeCell ref="A450:A452"/>
    <mergeCell ref="B450:D450"/>
    <mergeCell ref="F450:H450"/>
    <mergeCell ref="I450:L450"/>
    <mergeCell ref="B451:B452"/>
    <mergeCell ref="B603:D603"/>
    <mergeCell ref="B604:D604"/>
    <mergeCell ref="E574:E576"/>
    <mergeCell ref="F574:F575"/>
    <mergeCell ref="G574:J574"/>
    <mergeCell ref="H575:J575"/>
    <mergeCell ref="B577:D577"/>
    <mergeCell ref="F546:F547"/>
    <mergeCell ref="G546:J546"/>
    <mergeCell ref="H547:J547"/>
    <mergeCell ref="B549:D549"/>
    <mergeCell ref="B550:D550"/>
    <mergeCell ref="B566:B567"/>
    <mergeCell ref="C566:E566"/>
    <mergeCell ref="F566:F567"/>
    <mergeCell ref="G566:H566"/>
    <mergeCell ref="I566:I567"/>
    <mergeCell ref="J566:L566"/>
    <mergeCell ref="A599:K599"/>
    <mergeCell ref="B470:L470"/>
    <mergeCell ref="B471:L471"/>
    <mergeCell ref="C472:D472"/>
    <mergeCell ref="F472:I472"/>
    <mergeCell ref="J472:L472"/>
    <mergeCell ref="B462:D462"/>
    <mergeCell ref="B463:D463"/>
    <mergeCell ref="B464:D464"/>
    <mergeCell ref="B468:L468"/>
    <mergeCell ref="B469:L469"/>
    <mergeCell ref="C410:D410"/>
    <mergeCell ref="F410:I410"/>
    <mergeCell ref="J410:L410"/>
    <mergeCell ref="B411:L411"/>
    <mergeCell ref="B412:L412"/>
    <mergeCell ref="B431:D431"/>
    <mergeCell ref="B432:D432"/>
    <mergeCell ref="B433:D433"/>
    <mergeCell ref="A415:K415"/>
    <mergeCell ref="A428:A430"/>
    <mergeCell ref="B428:D430"/>
    <mergeCell ref="E428:E430"/>
    <mergeCell ref="F428:F429"/>
    <mergeCell ref="G428:J428"/>
    <mergeCell ref="H429:J429"/>
    <mergeCell ref="A427:K427"/>
    <mergeCell ref="A418:K418"/>
    <mergeCell ref="A419:A421"/>
    <mergeCell ref="B419:D419"/>
    <mergeCell ref="C385:D385"/>
    <mergeCell ref="F385:I385"/>
    <mergeCell ref="J385:L385"/>
    <mergeCell ref="B386:L386"/>
    <mergeCell ref="B387:L387"/>
    <mergeCell ref="B378:D378"/>
    <mergeCell ref="B381:L381"/>
    <mergeCell ref="B382:L382"/>
    <mergeCell ref="B383:L383"/>
    <mergeCell ref="B384:L384"/>
    <mergeCell ref="F367:F368"/>
    <mergeCell ref="G367:H367"/>
    <mergeCell ref="I367:I368"/>
    <mergeCell ref="J367:L367"/>
    <mergeCell ref="A374:J374"/>
    <mergeCell ref="A365:K365"/>
    <mergeCell ref="A366:A368"/>
    <mergeCell ref="B366:D366"/>
    <mergeCell ref="F366:H366"/>
    <mergeCell ref="I366:L366"/>
    <mergeCell ref="B303:L303"/>
    <mergeCell ref="B304:L304"/>
    <mergeCell ref="A308:K308"/>
    <mergeCell ref="A309:A311"/>
    <mergeCell ref="F309:H309"/>
    <mergeCell ref="I309:L309"/>
    <mergeCell ref="B310:B311"/>
    <mergeCell ref="C310:E310"/>
    <mergeCell ref="F310:F311"/>
    <mergeCell ref="G310:H310"/>
    <mergeCell ref="I310:I311"/>
    <mergeCell ref="J310:L310"/>
    <mergeCell ref="B309:D309"/>
    <mergeCell ref="B300:L300"/>
    <mergeCell ref="B301:L301"/>
    <mergeCell ref="C302:D302"/>
    <mergeCell ref="F302:I302"/>
    <mergeCell ref="J302:L302"/>
    <mergeCell ref="B292:D292"/>
    <mergeCell ref="B293:D293"/>
    <mergeCell ref="B294:D294"/>
    <mergeCell ref="B298:L298"/>
    <mergeCell ref="B299:L299"/>
    <mergeCell ref="B243:B244"/>
    <mergeCell ref="C243:E243"/>
    <mergeCell ref="F243:F244"/>
    <mergeCell ref="G243:H243"/>
    <mergeCell ref="I243:I244"/>
    <mergeCell ref="B234:L234"/>
    <mergeCell ref="A269:A271"/>
    <mergeCell ref="B269:D271"/>
    <mergeCell ref="E269:E271"/>
    <mergeCell ref="F269:F270"/>
    <mergeCell ref="G269:J269"/>
    <mergeCell ref="H270:J270"/>
    <mergeCell ref="B254:D254"/>
    <mergeCell ref="B255:D255"/>
    <mergeCell ref="B259:L259"/>
    <mergeCell ref="B260:L260"/>
    <mergeCell ref="B261:L261"/>
    <mergeCell ref="B262:L262"/>
    <mergeCell ref="C263:D263"/>
    <mergeCell ref="F263:I263"/>
    <mergeCell ref="J263:L263"/>
    <mergeCell ref="B264:L264"/>
    <mergeCell ref="B265:L265"/>
    <mergeCell ref="A268:K268"/>
    <mergeCell ref="J195:L195"/>
    <mergeCell ref="B163:D165"/>
    <mergeCell ref="E163:E165"/>
    <mergeCell ref="F163:F164"/>
    <mergeCell ref="G163:J163"/>
    <mergeCell ref="H164:J164"/>
    <mergeCell ref="A250:K250"/>
    <mergeCell ref="A251:A253"/>
    <mergeCell ref="B251:D253"/>
    <mergeCell ref="E251:E253"/>
    <mergeCell ref="F251:F252"/>
    <mergeCell ref="G251:J251"/>
    <mergeCell ref="H252:J252"/>
    <mergeCell ref="B226:D226"/>
    <mergeCell ref="B227:D227"/>
    <mergeCell ref="B228:D228"/>
    <mergeCell ref="B232:L232"/>
    <mergeCell ref="B233:L233"/>
    <mergeCell ref="A242:A244"/>
    <mergeCell ref="B242:D242"/>
    <mergeCell ref="J243:L243"/>
    <mergeCell ref="A241:K241"/>
    <mergeCell ref="F242:H242"/>
    <mergeCell ref="I242:L242"/>
    <mergeCell ref="B168:D168"/>
    <mergeCell ref="A173:K173"/>
    <mergeCell ref="A174:A176"/>
    <mergeCell ref="B174:D176"/>
    <mergeCell ref="E174:E176"/>
    <mergeCell ref="F174:F175"/>
    <mergeCell ref="G174:J174"/>
    <mergeCell ref="H175:J175"/>
    <mergeCell ref="J148:L148"/>
    <mergeCell ref="B150:L150"/>
    <mergeCell ref="A153:K153"/>
    <mergeCell ref="A154:A156"/>
    <mergeCell ref="B154:D154"/>
    <mergeCell ref="F154:H154"/>
    <mergeCell ref="I154:L154"/>
    <mergeCell ref="B155:B156"/>
    <mergeCell ref="C155:E155"/>
    <mergeCell ref="F155:F156"/>
    <mergeCell ref="B166:D166"/>
    <mergeCell ref="B167:D167"/>
    <mergeCell ref="A163:A165"/>
    <mergeCell ref="A162:K162"/>
    <mergeCell ref="B149:L149"/>
    <mergeCell ref="C148:D148"/>
    <mergeCell ref="J87:L87"/>
    <mergeCell ref="B73:D73"/>
    <mergeCell ref="B78:L78"/>
    <mergeCell ref="B79:L79"/>
    <mergeCell ref="B76:L76"/>
    <mergeCell ref="B77:L77"/>
    <mergeCell ref="A126:A128"/>
    <mergeCell ref="B126:D128"/>
    <mergeCell ref="E126:E128"/>
    <mergeCell ref="F126:F127"/>
    <mergeCell ref="G126:J126"/>
    <mergeCell ref="H127:J127"/>
    <mergeCell ref="A125:K125"/>
    <mergeCell ref="A114:K114"/>
    <mergeCell ref="A116:K116"/>
    <mergeCell ref="B109:L109"/>
    <mergeCell ref="C108:D108"/>
    <mergeCell ref="F108:I108"/>
    <mergeCell ref="J108:L108"/>
    <mergeCell ref="B110:L110"/>
    <mergeCell ref="B100:D100"/>
    <mergeCell ref="B106:L106"/>
    <mergeCell ref="B107:L107"/>
    <mergeCell ref="B104:L104"/>
    <mergeCell ref="A12:K12"/>
    <mergeCell ref="A20:K20"/>
    <mergeCell ref="A21:A23"/>
    <mergeCell ref="B21:D23"/>
    <mergeCell ref="E21:E23"/>
    <mergeCell ref="F21:F22"/>
    <mergeCell ref="G21:J21"/>
    <mergeCell ref="H22:J22"/>
    <mergeCell ref="B25:D25"/>
    <mergeCell ref="H601:J601"/>
    <mergeCell ref="B592:B593"/>
    <mergeCell ref="C592:E592"/>
    <mergeCell ref="F592:F593"/>
    <mergeCell ref="G592:H592"/>
    <mergeCell ref="I592:I593"/>
    <mergeCell ref="J592:L592"/>
    <mergeCell ref="A591:A593"/>
    <mergeCell ref="B591:D591"/>
    <mergeCell ref="F591:H591"/>
    <mergeCell ref="I591:L591"/>
    <mergeCell ref="A600:A602"/>
    <mergeCell ref="B600:D602"/>
    <mergeCell ref="E600:E602"/>
    <mergeCell ref="F600:F601"/>
    <mergeCell ref="G600:J600"/>
    <mergeCell ref="B586:L586"/>
    <mergeCell ref="B587:L587"/>
    <mergeCell ref="A590:K590"/>
    <mergeCell ref="A564:K564"/>
    <mergeCell ref="A565:A567"/>
    <mergeCell ref="B565:D565"/>
    <mergeCell ref="F565:H565"/>
    <mergeCell ref="I565:L565"/>
    <mergeCell ref="B554:L554"/>
    <mergeCell ref="B555:L555"/>
    <mergeCell ref="B556:L556"/>
    <mergeCell ref="B557:L557"/>
    <mergeCell ref="B581:L581"/>
    <mergeCell ref="B582:L582"/>
    <mergeCell ref="B583:L583"/>
    <mergeCell ref="B584:L584"/>
    <mergeCell ref="A573:K573"/>
    <mergeCell ref="A574:A576"/>
    <mergeCell ref="B574:D576"/>
    <mergeCell ref="C585:D585"/>
    <mergeCell ref="F585:I585"/>
    <mergeCell ref="J585:L585"/>
    <mergeCell ref="C558:D558"/>
    <mergeCell ref="F558:I558"/>
    <mergeCell ref="C529:D529"/>
    <mergeCell ref="F529:I529"/>
    <mergeCell ref="J529:L529"/>
    <mergeCell ref="B530:L530"/>
    <mergeCell ref="B531:L531"/>
    <mergeCell ref="A534:K534"/>
    <mergeCell ref="A536:K536"/>
    <mergeCell ref="A537:A539"/>
    <mergeCell ref="B537:D537"/>
    <mergeCell ref="F537:H537"/>
    <mergeCell ref="I537:L537"/>
    <mergeCell ref="B538:B539"/>
    <mergeCell ref="C538:E538"/>
    <mergeCell ref="F538:F539"/>
    <mergeCell ref="G538:H538"/>
    <mergeCell ref="I538:I539"/>
    <mergeCell ref="J538:L538"/>
    <mergeCell ref="I481:I482"/>
    <mergeCell ref="B528:L528"/>
    <mergeCell ref="B518:D518"/>
    <mergeCell ref="B519:D519"/>
    <mergeCell ref="A505:K505"/>
    <mergeCell ref="A506:A508"/>
    <mergeCell ref="B506:D506"/>
    <mergeCell ref="F506:H506"/>
    <mergeCell ref="I506:L506"/>
    <mergeCell ref="B507:B508"/>
    <mergeCell ref="C507:E507"/>
    <mergeCell ref="F507:F508"/>
    <mergeCell ref="G507:H507"/>
    <mergeCell ref="I507:I508"/>
    <mergeCell ref="J507:L507"/>
    <mergeCell ref="B527:L527"/>
    <mergeCell ref="B489:D491"/>
    <mergeCell ref="E489:E491"/>
    <mergeCell ref="F489:F490"/>
    <mergeCell ref="G489:J489"/>
    <mergeCell ref="H490:J490"/>
    <mergeCell ref="B520:D520"/>
    <mergeCell ref="B521:D521"/>
    <mergeCell ref="B525:L525"/>
    <mergeCell ref="F500:I500"/>
    <mergeCell ref="J500:L500"/>
    <mergeCell ref="J481:L481"/>
    <mergeCell ref="A488:K488"/>
    <mergeCell ref="A489:A491"/>
    <mergeCell ref="B473:L473"/>
    <mergeCell ref="B474:L474"/>
    <mergeCell ref="A458:K458"/>
    <mergeCell ref="A459:A461"/>
    <mergeCell ref="B459:D461"/>
    <mergeCell ref="E459:E461"/>
    <mergeCell ref="F459:F460"/>
    <mergeCell ref="G459:J459"/>
    <mergeCell ref="H460:J460"/>
    <mergeCell ref="A477:K477"/>
    <mergeCell ref="A479:K479"/>
    <mergeCell ref="A480:A482"/>
    <mergeCell ref="B480:D480"/>
    <mergeCell ref="F480:H480"/>
    <mergeCell ref="I480:L480"/>
    <mergeCell ref="B481:B482"/>
    <mergeCell ref="C481:E481"/>
    <mergeCell ref="F481:F482"/>
    <mergeCell ref="G481:H481"/>
    <mergeCell ref="C451:E451"/>
    <mergeCell ref="F451:F452"/>
    <mergeCell ref="G451:H451"/>
    <mergeCell ref="I451:I452"/>
    <mergeCell ref="F419:H419"/>
    <mergeCell ref="I419:L419"/>
    <mergeCell ref="B420:B421"/>
    <mergeCell ref="C420:E420"/>
    <mergeCell ref="F420:F421"/>
    <mergeCell ref="G420:H420"/>
    <mergeCell ref="I420:I421"/>
    <mergeCell ref="J420:L420"/>
    <mergeCell ref="B434:D434"/>
    <mergeCell ref="B440:L440"/>
    <mergeCell ref="B441:L441"/>
    <mergeCell ref="B442:L442"/>
    <mergeCell ref="B443:L443"/>
    <mergeCell ref="J451:L451"/>
    <mergeCell ref="C444:D444"/>
    <mergeCell ref="F444:I444"/>
    <mergeCell ref="J444:L444"/>
    <mergeCell ref="B445:L445"/>
    <mergeCell ref="B446:L446"/>
    <mergeCell ref="A449:K449"/>
    <mergeCell ref="B407:L407"/>
    <mergeCell ref="B408:L408"/>
    <mergeCell ref="B409:L409"/>
    <mergeCell ref="A400:A402"/>
    <mergeCell ref="B400:D402"/>
    <mergeCell ref="E400:E402"/>
    <mergeCell ref="F400:F401"/>
    <mergeCell ref="A390:K390"/>
    <mergeCell ref="A391:A393"/>
    <mergeCell ref="B391:D391"/>
    <mergeCell ref="F391:H391"/>
    <mergeCell ref="I391:L391"/>
    <mergeCell ref="B392:B393"/>
    <mergeCell ref="C392:E392"/>
    <mergeCell ref="F392:F393"/>
    <mergeCell ref="G392:H392"/>
    <mergeCell ref="I392:I393"/>
    <mergeCell ref="J392:L392"/>
    <mergeCell ref="A399:K399"/>
    <mergeCell ref="B403:D403"/>
    <mergeCell ref="B406:L406"/>
    <mergeCell ref="G400:J400"/>
    <mergeCell ref="H401:J401"/>
    <mergeCell ref="B358:L358"/>
    <mergeCell ref="B359:L359"/>
    <mergeCell ref="A350:A352"/>
    <mergeCell ref="B350:D352"/>
    <mergeCell ref="E350:E352"/>
    <mergeCell ref="F350:F351"/>
    <mergeCell ref="G350:J350"/>
    <mergeCell ref="G351:J351"/>
    <mergeCell ref="A375:A377"/>
    <mergeCell ref="B375:D377"/>
    <mergeCell ref="B353:D353"/>
    <mergeCell ref="B356:L356"/>
    <mergeCell ref="B357:L357"/>
    <mergeCell ref="E375:E377"/>
    <mergeCell ref="F375:F376"/>
    <mergeCell ref="G375:J375"/>
    <mergeCell ref="G376:J376"/>
    <mergeCell ref="C360:D360"/>
    <mergeCell ref="F360:I360"/>
    <mergeCell ref="J360:L360"/>
    <mergeCell ref="B361:L361"/>
    <mergeCell ref="B362:L362"/>
    <mergeCell ref="B367:B368"/>
    <mergeCell ref="C367:E367"/>
    <mergeCell ref="B336:L336"/>
    <mergeCell ref="B337:L337"/>
    <mergeCell ref="A340:K340"/>
    <mergeCell ref="A341:A343"/>
    <mergeCell ref="B341:D341"/>
    <mergeCell ref="F341:H341"/>
    <mergeCell ref="I341:L341"/>
    <mergeCell ref="C335:D335"/>
    <mergeCell ref="F335:I335"/>
    <mergeCell ref="J335:L335"/>
    <mergeCell ref="B342:B343"/>
    <mergeCell ref="C342:E342"/>
    <mergeCell ref="F342:F343"/>
    <mergeCell ref="G342:H342"/>
    <mergeCell ref="I342:I343"/>
    <mergeCell ref="J342:L342"/>
    <mergeCell ref="A318:A320"/>
    <mergeCell ref="B318:D320"/>
    <mergeCell ref="A317:J317"/>
    <mergeCell ref="E318:E320"/>
    <mergeCell ref="F318:F319"/>
    <mergeCell ref="G318:J318"/>
    <mergeCell ref="G319:J319"/>
    <mergeCell ref="B328:D328"/>
    <mergeCell ref="B331:L331"/>
    <mergeCell ref="B332:L332"/>
    <mergeCell ref="B333:L333"/>
    <mergeCell ref="B334:L334"/>
    <mergeCell ref="B321:D321"/>
    <mergeCell ref="A324:J324"/>
    <mergeCell ref="A325:A327"/>
    <mergeCell ref="B325:D327"/>
    <mergeCell ref="E325:E327"/>
    <mergeCell ref="F325:F326"/>
    <mergeCell ref="G325:J325"/>
    <mergeCell ref="G326:J326"/>
    <mergeCell ref="A289:A291"/>
    <mergeCell ref="B289:D291"/>
    <mergeCell ref="A288:K288"/>
    <mergeCell ref="E289:E291"/>
    <mergeCell ref="F289:F290"/>
    <mergeCell ref="G289:J289"/>
    <mergeCell ref="H290:J290"/>
    <mergeCell ref="B272:D272"/>
    <mergeCell ref="B273:D273"/>
    <mergeCell ref="B274:D274"/>
    <mergeCell ref="B283:L283"/>
    <mergeCell ref="B284:L284"/>
    <mergeCell ref="B278:L278"/>
    <mergeCell ref="B279:L279"/>
    <mergeCell ref="B280:L280"/>
    <mergeCell ref="B281:L281"/>
    <mergeCell ref="C282:D282"/>
    <mergeCell ref="F282:I282"/>
    <mergeCell ref="J282:L282"/>
    <mergeCell ref="B235:L235"/>
    <mergeCell ref="C236:D236"/>
    <mergeCell ref="F236:I236"/>
    <mergeCell ref="J236:L236"/>
    <mergeCell ref="B237:L237"/>
    <mergeCell ref="B238:L238"/>
    <mergeCell ref="C217:D217"/>
    <mergeCell ref="F217:I217"/>
    <mergeCell ref="J217:L217"/>
    <mergeCell ref="B218:L218"/>
    <mergeCell ref="B219:L219"/>
    <mergeCell ref="A222:K222"/>
    <mergeCell ref="A223:A225"/>
    <mergeCell ref="B223:D225"/>
    <mergeCell ref="E223:E225"/>
    <mergeCell ref="F223:F224"/>
    <mergeCell ref="G223:J223"/>
    <mergeCell ref="H224:J224"/>
    <mergeCell ref="B214:L214"/>
    <mergeCell ref="B216:L216"/>
    <mergeCell ref="B215:L215"/>
    <mergeCell ref="B213:L213"/>
    <mergeCell ref="B203:D205"/>
    <mergeCell ref="E203:E205"/>
    <mergeCell ref="F203:F204"/>
    <mergeCell ref="G203:J203"/>
    <mergeCell ref="H204:J204"/>
    <mergeCell ref="B206:D206"/>
    <mergeCell ref="B207:D207"/>
    <mergeCell ref="A202:K202"/>
    <mergeCell ref="A203:A205"/>
    <mergeCell ref="B188:L188"/>
    <mergeCell ref="C187:D187"/>
    <mergeCell ref="F187:I187"/>
    <mergeCell ref="B184:L184"/>
    <mergeCell ref="B185:L185"/>
    <mergeCell ref="B186:L186"/>
    <mergeCell ref="B177:D177"/>
    <mergeCell ref="B178:D178"/>
    <mergeCell ref="B183:L183"/>
    <mergeCell ref="B179:D179"/>
    <mergeCell ref="J187:L187"/>
    <mergeCell ref="B189:L189"/>
    <mergeCell ref="A192:K192"/>
    <mergeCell ref="A194:A196"/>
    <mergeCell ref="B194:D194"/>
    <mergeCell ref="F194:H194"/>
    <mergeCell ref="I194:L194"/>
    <mergeCell ref="B195:B196"/>
    <mergeCell ref="C195:E195"/>
    <mergeCell ref="F195:F196"/>
    <mergeCell ref="G195:H195"/>
    <mergeCell ref="I195:I196"/>
    <mergeCell ref="F148:I148"/>
    <mergeCell ref="G155:H155"/>
    <mergeCell ref="I155:I156"/>
    <mergeCell ref="J155:L155"/>
    <mergeCell ref="B145:L145"/>
    <mergeCell ref="B146:L146"/>
    <mergeCell ref="B147:L147"/>
    <mergeCell ref="B138:D138"/>
    <mergeCell ref="B139:D139"/>
    <mergeCell ref="B144:L144"/>
    <mergeCell ref="B140:D140"/>
    <mergeCell ref="B129:D129"/>
    <mergeCell ref="B130:D130"/>
    <mergeCell ref="B131:D131"/>
    <mergeCell ref="A134:K134"/>
    <mergeCell ref="A135:A137"/>
    <mergeCell ref="B135:D137"/>
    <mergeCell ref="E135:E137"/>
    <mergeCell ref="F135:F136"/>
    <mergeCell ref="G135:J135"/>
    <mergeCell ref="H136:J136"/>
    <mergeCell ref="B105:L105"/>
    <mergeCell ref="A117:A119"/>
    <mergeCell ref="B117:D117"/>
    <mergeCell ref="F117:H117"/>
    <mergeCell ref="I117:L117"/>
    <mergeCell ref="B118:B119"/>
    <mergeCell ref="C118:E118"/>
    <mergeCell ref="F118:F119"/>
    <mergeCell ref="G118:H118"/>
    <mergeCell ref="I118:I119"/>
    <mergeCell ref="J118:L118"/>
    <mergeCell ref="B98:D98"/>
    <mergeCell ref="B99:D99"/>
    <mergeCell ref="A85:K85"/>
    <mergeCell ref="A86:A88"/>
    <mergeCell ref="B81:L81"/>
    <mergeCell ref="C80:D80"/>
    <mergeCell ref="F80:I80"/>
    <mergeCell ref="J80:L80"/>
    <mergeCell ref="B82:L82"/>
    <mergeCell ref="A94:K94"/>
    <mergeCell ref="A95:A97"/>
    <mergeCell ref="B95:D97"/>
    <mergeCell ref="E95:E97"/>
    <mergeCell ref="F95:F96"/>
    <mergeCell ref="G95:J95"/>
    <mergeCell ref="H96:J96"/>
    <mergeCell ref="B86:D86"/>
    <mergeCell ref="F86:H86"/>
    <mergeCell ref="I86:L86"/>
    <mergeCell ref="B87:B88"/>
    <mergeCell ref="C87:E87"/>
    <mergeCell ref="F87:F88"/>
    <mergeCell ref="G87:H87"/>
    <mergeCell ref="I87:I88"/>
    <mergeCell ref="B63:D63"/>
    <mergeCell ref="B71:D71"/>
    <mergeCell ref="B72:D72"/>
    <mergeCell ref="B54:D54"/>
    <mergeCell ref="A57:K57"/>
    <mergeCell ref="A58:A60"/>
    <mergeCell ref="B58:D60"/>
    <mergeCell ref="E58:E60"/>
    <mergeCell ref="F58:F59"/>
    <mergeCell ref="G58:J58"/>
    <mergeCell ref="H59:J59"/>
    <mergeCell ref="B61:D61"/>
    <mergeCell ref="B62:D62"/>
    <mergeCell ref="A67:K67"/>
    <mergeCell ref="A68:A70"/>
    <mergeCell ref="B68:D70"/>
    <mergeCell ref="E68:E70"/>
    <mergeCell ref="F68:F69"/>
    <mergeCell ref="G68:J68"/>
    <mergeCell ref="H69:J69"/>
    <mergeCell ref="B52:D52"/>
    <mergeCell ref="B53:D53"/>
    <mergeCell ref="B35:D35"/>
    <mergeCell ref="A39:K39"/>
    <mergeCell ref="A40:A42"/>
    <mergeCell ref="B40:D42"/>
    <mergeCell ref="E40:E42"/>
    <mergeCell ref="F40:F41"/>
    <mergeCell ref="G40:J40"/>
    <mergeCell ref="H41:J41"/>
    <mergeCell ref="B43:D43"/>
    <mergeCell ref="B44:D44"/>
    <mergeCell ref="A48:K48"/>
    <mergeCell ref="A49:A51"/>
    <mergeCell ref="B49:D51"/>
    <mergeCell ref="E49:E51"/>
    <mergeCell ref="F49:F50"/>
    <mergeCell ref="G49:J49"/>
    <mergeCell ref="H50:J50"/>
    <mergeCell ref="B45:D45"/>
    <mergeCell ref="B26:D26"/>
    <mergeCell ref="G30:J30"/>
    <mergeCell ref="H31:J31"/>
    <mergeCell ref="B33:D33"/>
    <mergeCell ref="B34:D34"/>
    <mergeCell ref="B24:D24"/>
    <mergeCell ref="A13:A15"/>
    <mergeCell ref="B13:D13"/>
    <mergeCell ref="B14:B15"/>
    <mergeCell ref="F13:H13"/>
    <mergeCell ref="I13:L13"/>
    <mergeCell ref="F14:F15"/>
    <mergeCell ref="G14:H14"/>
    <mergeCell ref="I14:I15"/>
    <mergeCell ref="J14:L14"/>
    <mergeCell ref="C14:E14"/>
    <mergeCell ref="A29:K29"/>
    <mergeCell ref="A30:A32"/>
    <mergeCell ref="B30:D32"/>
    <mergeCell ref="E30:E32"/>
    <mergeCell ref="F30:F31"/>
    <mergeCell ref="C7:D7"/>
    <mergeCell ref="F7:I7"/>
    <mergeCell ref="J7:L7"/>
    <mergeCell ref="B8:L8"/>
    <mergeCell ref="B9:L9"/>
    <mergeCell ref="I1:L1"/>
    <mergeCell ref="B3:L3"/>
    <mergeCell ref="B4:L4"/>
    <mergeCell ref="B5:L5"/>
    <mergeCell ref="B6:L6"/>
  </mergeCells>
  <pageMargins left="1.1811023622047245" right="0.78740157480314965" top="0.78740157480314965" bottom="0.78740157480314965" header="0.31496062992125984" footer="0.31496062992125984"/>
  <pageSetup paperSize="9" scale="5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Zeros="0" view="pageBreakPreview" topLeftCell="A26" zoomScale="86" zoomScaleNormal="100" zoomScaleSheetLayoutView="86" workbookViewId="0">
      <selection activeCell="L8" sqref="L8"/>
    </sheetView>
  </sheetViews>
  <sheetFormatPr defaultRowHeight="15" x14ac:dyDescent="0.25"/>
  <cols>
    <col min="1" max="1" width="9.5703125" style="16" customWidth="1"/>
    <col min="2" max="2" width="4.140625" style="16" customWidth="1"/>
    <col min="3" max="3" width="40.140625" style="16" customWidth="1"/>
    <col min="4" max="4" width="11.42578125" style="16" hidden="1" customWidth="1"/>
    <col min="5" max="5" width="21.7109375" style="16" customWidth="1"/>
    <col min="6" max="6" width="10.7109375" style="16" customWidth="1"/>
    <col min="7" max="7" width="15.42578125" style="16" customWidth="1"/>
    <col min="8" max="8" width="12.42578125" style="16" customWidth="1"/>
    <col min="9" max="9" width="7.85546875" style="16" customWidth="1"/>
    <col min="10" max="10" width="8" style="16" customWidth="1"/>
    <col min="11" max="11" width="7.85546875" style="16" customWidth="1"/>
    <col min="12" max="12" width="8.140625" style="16" customWidth="1"/>
    <col min="13" max="13" width="8" style="16" customWidth="1"/>
    <col min="14" max="14" width="12.42578125" style="16" customWidth="1"/>
    <col min="15" max="15" width="9.140625" style="16" customWidth="1"/>
    <col min="16" max="16" width="9.5703125" style="16" customWidth="1"/>
    <col min="17" max="17" width="14.140625" style="16" customWidth="1"/>
    <col min="18" max="249" width="9.140625" style="16"/>
    <col min="250" max="250" width="51" style="16" customWidth="1"/>
    <col min="251" max="251" width="0" style="16" hidden="1" customWidth="1"/>
    <col min="252" max="252" width="10.42578125" style="16" customWidth="1"/>
    <col min="253" max="253" width="7" style="16" customWidth="1"/>
    <col min="254" max="254" width="8.28515625" style="16" customWidth="1"/>
    <col min="255" max="255" width="7.7109375" style="16" customWidth="1"/>
    <col min="256" max="256" width="8" style="16" customWidth="1"/>
    <col min="257" max="257" width="8.140625" style="16" customWidth="1"/>
    <col min="258" max="258" width="7.42578125" style="16" customWidth="1"/>
    <col min="259" max="259" width="8.140625" style="16" customWidth="1"/>
    <col min="260" max="260" width="7.7109375" style="16" customWidth="1"/>
    <col min="261" max="261" width="8.42578125" style="16" customWidth="1"/>
    <col min="262" max="263" width="7.7109375" style="16" customWidth="1"/>
    <col min="264" max="264" width="7.85546875" style="16" customWidth="1"/>
    <col min="265" max="265" width="7.28515625" style="16" customWidth="1"/>
    <col min="266" max="266" width="8.5703125" style="16" customWidth="1"/>
    <col min="267" max="267" width="7.85546875" style="16" customWidth="1"/>
    <col min="268" max="268" width="7.5703125" style="16" customWidth="1"/>
    <col min="269" max="270" width="7.85546875" style="16" customWidth="1"/>
    <col min="271" max="271" width="7.28515625" style="16" customWidth="1"/>
    <col min="272" max="272" width="8" style="16" customWidth="1"/>
    <col min="273" max="273" width="6.85546875" style="16" customWidth="1"/>
    <col min="274" max="505" width="9.140625" style="16"/>
    <col min="506" max="506" width="51" style="16" customWidth="1"/>
    <col min="507" max="507" width="0" style="16" hidden="1" customWidth="1"/>
    <col min="508" max="508" width="10.42578125" style="16" customWidth="1"/>
    <col min="509" max="509" width="7" style="16" customWidth="1"/>
    <col min="510" max="510" width="8.28515625" style="16" customWidth="1"/>
    <col min="511" max="511" width="7.7109375" style="16" customWidth="1"/>
    <col min="512" max="512" width="8" style="16" customWidth="1"/>
    <col min="513" max="513" width="8.140625" style="16" customWidth="1"/>
    <col min="514" max="514" width="7.42578125" style="16" customWidth="1"/>
    <col min="515" max="515" width="8.140625" style="16" customWidth="1"/>
    <col min="516" max="516" width="7.7109375" style="16" customWidth="1"/>
    <col min="517" max="517" width="8.42578125" style="16" customWidth="1"/>
    <col min="518" max="519" width="7.7109375" style="16" customWidth="1"/>
    <col min="520" max="520" width="7.85546875" style="16" customWidth="1"/>
    <col min="521" max="521" width="7.28515625" style="16" customWidth="1"/>
    <col min="522" max="522" width="8.5703125" style="16" customWidth="1"/>
    <col min="523" max="523" width="7.85546875" style="16" customWidth="1"/>
    <col min="524" max="524" width="7.5703125" style="16" customWidth="1"/>
    <col min="525" max="526" width="7.85546875" style="16" customWidth="1"/>
    <col min="527" max="527" width="7.28515625" style="16" customWidth="1"/>
    <col min="528" max="528" width="8" style="16" customWidth="1"/>
    <col min="529" max="529" width="6.85546875" style="16" customWidth="1"/>
    <col min="530" max="761" width="9.140625" style="16"/>
    <col min="762" max="762" width="51" style="16" customWidth="1"/>
    <col min="763" max="763" width="0" style="16" hidden="1" customWidth="1"/>
    <col min="764" max="764" width="10.42578125" style="16" customWidth="1"/>
    <col min="765" max="765" width="7" style="16" customWidth="1"/>
    <col min="766" max="766" width="8.28515625" style="16" customWidth="1"/>
    <col min="767" max="767" width="7.7109375" style="16" customWidth="1"/>
    <col min="768" max="768" width="8" style="16" customWidth="1"/>
    <col min="769" max="769" width="8.140625" style="16" customWidth="1"/>
    <col min="770" max="770" width="7.42578125" style="16" customWidth="1"/>
    <col min="771" max="771" width="8.140625" style="16" customWidth="1"/>
    <col min="772" max="772" width="7.7109375" style="16" customWidth="1"/>
    <col min="773" max="773" width="8.42578125" style="16" customWidth="1"/>
    <col min="774" max="775" width="7.7109375" style="16" customWidth="1"/>
    <col min="776" max="776" width="7.85546875" style="16" customWidth="1"/>
    <col min="777" max="777" width="7.28515625" style="16" customWidth="1"/>
    <col min="778" max="778" width="8.5703125" style="16" customWidth="1"/>
    <col min="779" max="779" width="7.85546875" style="16" customWidth="1"/>
    <col min="780" max="780" width="7.5703125" style="16" customWidth="1"/>
    <col min="781" max="782" width="7.85546875" style="16" customWidth="1"/>
    <col min="783" max="783" width="7.28515625" style="16" customWidth="1"/>
    <col min="784" max="784" width="8" style="16" customWidth="1"/>
    <col min="785" max="785" width="6.85546875" style="16" customWidth="1"/>
    <col min="786" max="1017" width="9.140625" style="16"/>
    <col min="1018" max="1018" width="51" style="16" customWidth="1"/>
    <col min="1019" max="1019" width="0" style="16" hidden="1" customWidth="1"/>
    <col min="1020" max="1020" width="10.42578125" style="16" customWidth="1"/>
    <col min="1021" max="1021" width="7" style="16" customWidth="1"/>
    <col min="1022" max="1022" width="8.28515625" style="16" customWidth="1"/>
    <col min="1023" max="1023" width="7.7109375" style="16" customWidth="1"/>
    <col min="1024" max="1024" width="8" style="16" customWidth="1"/>
    <col min="1025" max="1025" width="8.140625" style="16" customWidth="1"/>
    <col min="1026" max="1026" width="7.42578125" style="16" customWidth="1"/>
    <col min="1027" max="1027" width="8.140625" style="16" customWidth="1"/>
    <col min="1028" max="1028" width="7.7109375" style="16" customWidth="1"/>
    <col min="1029" max="1029" width="8.42578125" style="16" customWidth="1"/>
    <col min="1030" max="1031" width="7.7109375" style="16" customWidth="1"/>
    <col min="1032" max="1032" width="7.85546875" style="16" customWidth="1"/>
    <col min="1033" max="1033" width="7.28515625" style="16" customWidth="1"/>
    <col min="1034" max="1034" width="8.5703125" style="16" customWidth="1"/>
    <col min="1035" max="1035" width="7.85546875" style="16" customWidth="1"/>
    <col min="1036" max="1036" width="7.5703125" style="16" customWidth="1"/>
    <col min="1037" max="1038" width="7.85546875" style="16" customWidth="1"/>
    <col min="1039" max="1039" width="7.28515625" style="16" customWidth="1"/>
    <col min="1040" max="1040" width="8" style="16" customWidth="1"/>
    <col min="1041" max="1041" width="6.85546875" style="16" customWidth="1"/>
    <col min="1042" max="1273" width="9.140625" style="16"/>
    <col min="1274" max="1274" width="51" style="16" customWidth="1"/>
    <col min="1275" max="1275" width="0" style="16" hidden="1" customWidth="1"/>
    <col min="1276" max="1276" width="10.42578125" style="16" customWidth="1"/>
    <col min="1277" max="1277" width="7" style="16" customWidth="1"/>
    <col min="1278" max="1278" width="8.28515625" style="16" customWidth="1"/>
    <col min="1279" max="1279" width="7.7109375" style="16" customWidth="1"/>
    <col min="1280" max="1280" width="8" style="16" customWidth="1"/>
    <col min="1281" max="1281" width="8.140625" style="16" customWidth="1"/>
    <col min="1282" max="1282" width="7.42578125" style="16" customWidth="1"/>
    <col min="1283" max="1283" width="8.140625" style="16" customWidth="1"/>
    <col min="1284" max="1284" width="7.7109375" style="16" customWidth="1"/>
    <col min="1285" max="1285" width="8.42578125" style="16" customWidth="1"/>
    <col min="1286" max="1287" width="7.7109375" style="16" customWidth="1"/>
    <col min="1288" max="1288" width="7.85546875" style="16" customWidth="1"/>
    <col min="1289" max="1289" width="7.28515625" style="16" customWidth="1"/>
    <col min="1290" max="1290" width="8.5703125" style="16" customWidth="1"/>
    <col min="1291" max="1291" width="7.85546875" style="16" customWidth="1"/>
    <col min="1292" max="1292" width="7.5703125" style="16" customWidth="1"/>
    <col min="1293" max="1294" width="7.85546875" style="16" customWidth="1"/>
    <col min="1295" max="1295" width="7.28515625" style="16" customWidth="1"/>
    <col min="1296" max="1296" width="8" style="16" customWidth="1"/>
    <col min="1297" max="1297" width="6.85546875" style="16" customWidth="1"/>
    <col min="1298" max="1529" width="9.140625" style="16"/>
    <col min="1530" max="1530" width="51" style="16" customWidth="1"/>
    <col min="1531" max="1531" width="0" style="16" hidden="1" customWidth="1"/>
    <col min="1532" max="1532" width="10.42578125" style="16" customWidth="1"/>
    <col min="1533" max="1533" width="7" style="16" customWidth="1"/>
    <col min="1534" max="1534" width="8.28515625" style="16" customWidth="1"/>
    <col min="1535" max="1535" width="7.7109375" style="16" customWidth="1"/>
    <col min="1536" max="1536" width="8" style="16" customWidth="1"/>
    <col min="1537" max="1537" width="8.140625" style="16" customWidth="1"/>
    <col min="1538" max="1538" width="7.42578125" style="16" customWidth="1"/>
    <col min="1539" max="1539" width="8.140625" style="16" customWidth="1"/>
    <col min="1540" max="1540" width="7.7109375" style="16" customWidth="1"/>
    <col min="1541" max="1541" width="8.42578125" style="16" customWidth="1"/>
    <col min="1542" max="1543" width="7.7109375" style="16" customWidth="1"/>
    <col min="1544" max="1544" width="7.85546875" style="16" customWidth="1"/>
    <col min="1545" max="1545" width="7.28515625" style="16" customWidth="1"/>
    <col min="1546" max="1546" width="8.5703125" style="16" customWidth="1"/>
    <col min="1547" max="1547" width="7.85546875" style="16" customWidth="1"/>
    <col min="1548" max="1548" width="7.5703125" style="16" customWidth="1"/>
    <col min="1549" max="1550" width="7.85546875" style="16" customWidth="1"/>
    <col min="1551" max="1551" width="7.28515625" style="16" customWidth="1"/>
    <col min="1552" max="1552" width="8" style="16" customWidth="1"/>
    <col min="1553" max="1553" width="6.85546875" style="16" customWidth="1"/>
    <col min="1554" max="1785" width="9.140625" style="16"/>
    <col min="1786" max="1786" width="51" style="16" customWidth="1"/>
    <col min="1787" max="1787" width="0" style="16" hidden="1" customWidth="1"/>
    <col min="1788" max="1788" width="10.42578125" style="16" customWidth="1"/>
    <col min="1789" max="1789" width="7" style="16" customWidth="1"/>
    <col min="1790" max="1790" width="8.28515625" style="16" customWidth="1"/>
    <col min="1791" max="1791" width="7.7109375" style="16" customWidth="1"/>
    <col min="1792" max="1792" width="8" style="16" customWidth="1"/>
    <col min="1793" max="1793" width="8.140625" style="16" customWidth="1"/>
    <col min="1794" max="1794" width="7.42578125" style="16" customWidth="1"/>
    <col min="1795" max="1795" width="8.140625" style="16" customWidth="1"/>
    <col min="1796" max="1796" width="7.7109375" style="16" customWidth="1"/>
    <col min="1797" max="1797" width="8.42578125" style="16" customWidth="1"/>
    <col min="1798" max="1799" width="7.7109375" style="16" customWidth="1"/>
    <col min="1800" max="1800" width="7.85546875" style="16" customWidth="1"/>
    <col min="1801" max="1801" width="7.28515625" style="16" customWidth="1"/>
    <col min="1802" max="1802" width="8.5703125" style="16" customWidth="1"/>
    <col min="1803" max="1803" width="7.85546875" style="16" customWidth="1"/>
    <col min="1804" max="1804" width="7.5703125" style="16" customWidth="1"/>
    <col min="1805" max="1806" width="7.85546875" style="16" customWidth="1"/>
    <col min="1807" max="1807" width="7.28515625" style="16" customWidth="1"/>
    <col min="1808" max="1808" width="8" style="16" customWidth="1"/>
    <col min="1809" max="1809" width="6.85546875" style="16" customWidth="1"/>
    <col min="1810" max="2041" width="9.140625" style="16"/>
    <col min="2042" max="2042" width="51" style="16" customWidth="1"/>
    <col min="2043" max="2043" width="0" style="16" hidden="1" customWidth="1"/>
    <col min="2044" max="2044" width="10.42578125" style="16" customWidth="1"/>
    <col min="2045" max="2045" width="7" style="16" customWidth="1"/>
    <col min="2046" max="2046" width="8.28515625" style="16" customWidth="1"/>
    <col min="2047" max="2047" width="7.7109375" style="16" customWidth="1"/>
    <col min="2048" max="2048" width="8" style="16" customWidth="1"/>
    <col min="2049" max="2049" width="8.140625" style="16" customWidth="1"/>
    <col min="2050" max="2050" width="7.42578125" style="16" customWidth="1"/>
    <col min="2051" max="2051" width="8.140625" style="16" customWidth="1"/>
    <col min="2052" max="2052" width="7.7109375" style="16" customWidth="1"/>
    <col min="2053" max="2053" width="8.42578125" style="16" customWidth="1"/>
    <col min="2054" max="2055" width="7.7109375" style="16" customWidth="1"/>
    <col min="2056" max="2056" width="7.85546875" style="16" customWidth="1"/>
    <col min="2057" max="2057" width="7.28515625" style="16" customWidth="1"/>
    <col min="2058" max="2058" width="8.5703125" style="16" customWidth="1"/>
    <col min="2059" max="2059" width="7.85546875" style="16" customWidth="1"/>
    <col min="2060" max="2060" width="7.5703125" style="16" customWidth="1"/>
    <col min="2061" max="2062" width="7.85546875" style="16" customWidth="1"/>
    <col min="2063" max="2063" width="7.28515625" style="16" customWidth="1"/>
    <col min="2064" max="2064" width="8" style="16" customWidth="1"/>
    <col min="2065" max="2065" width="6.85546875" style="16" customWidth="1"/>
    <col min="2066" max="2297" width="9.140625" style="16"/>
    <col min="2298" max="2298" width="51" style="16" customWidth="1"/>
    <col min="2299" max="2299" width="0" style="16" hidden="1" customWidth="1"/>
    <col min="2300" max="2300" width="10.42578125" style="16" customWidth="1"/>
    <col min="2301" max="2301" width="7" style="16" customWidth="1"/>
    <col min="2302" max="2302" width="8.28515625" style="16" customWidth="1"/>
    <col min="2303" max="2303" width="7.7109375" style="16" customWidth="1"/>
    <col min="2304" max="2304" width="8" style="16" customWidth="1"/>
    <col min="2305" max="2305" width="8.140625" style="16" customWidth="1"/>
    <col min="2306" max="2306" width="7.42578125" style="16" customWidth="1"/>
    <col min="2307" max="2307" width="8.140625" style="16" customWidth="1"/>
    <col min="2308" max="2308" width="7.7109375" style="16" customWidth="1"/>
    <col min="2309" max="2309" width="8.42578125" style="16" customWidth="1"/>
    <col min="2310" max="2311" width="7.7109375" style="16" customWidth="1"/>
    <col min="2312" max="2312" width="7.85546875" style="16" customWidth="1"/>
    <col min="2313" max="2313" width="7.28515625" style="16" customWidth="1"/>
    <col min="2314" max="2314" width="8.5703125" style="16" customWidth="1"/>
    <col min="2315" max="2315" width="7.85546875" style="16" customWidth="1"/>
    <col min="2316" max="2316" width="7.5703125" style="16" customWidth="1"/>
    <col min="2317" max="2318" width="7.85546875" style="16" customWidth="1"/>
    <col min="2319" max="2319" width="7.28515625" style="16" customWidth="1"/>
    <col min="2320" max="2320" width="8" style="16" customWidth="1"/>
    <col min="2321" max="2321" width="6.85546875" style="16" customWidth="1"/>
    <col min="2322" max="2553" width="9.140625" style="16"/>
    <col min="2554" max="2554" width="51" style="16" customWidth="1"/>
    <col min="2555" max="2555" width="0" style="16" hidden="1" customWidth="1"/>
    <col min="2556" max="2556" width="10.42578125" style="16" customWidth="1"/>
    <col min="2557" max="2557" width="7" style="16" customWidth="1"/>
    <col min="2558" max="2558" width="8.28515625" style="16" customWidth="1"/>
    <col min="2559" max="2559" width="7.7109375" style="16" customWidth="1"/>
    <col min="2560" max="2560" width="8" style="16" customWidth="1"/>
    <col min="2561" max="2561" width="8.140625" style="16" customWidth="1"/>
    <col min="2562" max="2562" width="7.42578125" style="16" customWidth="1"/>
    <col min="2563" max="2563" width="8.140625" style="16" customWidth="1"/>
    <col min="2564" max="2564" width="7.7109375" style="16" customWidth="1"/>
    <col min="2565" max="2565" width="8.42578125" style="16" customWidth="1"/>
    <col min="2566" max="2567" width="7.7109375" style="16" customWidth="1"/>
    <col min="2568" max="2568" width="7.85546875" style="16" customWidth="1"/>
    <col min="2569" max="2569" width="7.28515625" style="16" customWidth="1"/>
    <col min="2570" max="2570" width="8.5703125" style="16" customWidth="1"/>
    <col min="2571" max="2571" width="7.85546875" style="16" customWidth="1"/>
    <col min="2572" max="2572" width="7.5703125" style="16" customWidth="1"/>
    <col min="2573" max="2574" width="7.85546875" style="16" customWidth="1"/>
    <col min="2575" max="2575" width="7.28515625" style="16" customWidth="1"/>
    <col min="2576" max="2576" width="8" style="16" customWidth="1"/>
    <col min="2577" max="2577" width="6.85546875" style="16" customWidth="1"/>
    <col min="2578" max="2809" width="9.140625" style="16"/>
    <col min="2810" max="2810" width="51" style="16" customWidth="1"/>
    <col min="2811" max="2811" width="0" style="16" hidden="1" customWidth="1"/>
    <col min="2812" max="2812" width="10.42578125" style="16" customWidth="1"/>
    <col min="2813" max="2813" width="7" style="16" customWidth="1"/>
    <col min="2814" max="2814" width="8.28515625" style="16" customWidth="1"/>
    <col min="2815" max="2815" width="7.7109375" style="16" customWidth="1"/>
    <col min="2816" max="2816" width="8" style="16" customWidth="1"/>
    <col min="2817" max="2817" width="8.140625" style="16" customWidth="1"/>
    <col min="2818" max="2818" width="7.42578125" style="16" customWidth="1"/>
    <col min="2819" max="2819" width="8.140625" style="16" customWidth="1"/>
    <col min="2820" max="2820" width="7.7109375" style="16" customWidth="1"/>
    <col min="2821" max="2821" width="8.42578125" style="16" customWidth="1"/>
    <col min="2822" max="2823" width="7.7109375" style="16" customWidth="1"/>
    <col min="2824" max="2824" width="7.85546875" style="16" customWidth="1"/>
    <col min="2825" max="2825" width="7.28515625" style="16" customWidth="1"/>
    <col min="2826" max="2826" width="8.5703125" style="16" customWidth="1"/>
    <col min="2827" max="2827" width="7.85546875" style="16" customWidth="1"/>
    <col min="2828" max="2828" width="7.5703125" style="16" customWidth="1"/>
    <col min="2829" max="2830" width="7.85546875" style="16" customWidth="1"/>
    <col min="2831" max="2831" width="7.28515625" style="16" customWidth="1"/>
    <col min="2832" max="2832" width="8" style="16" customWidth="1"/>
    <col min="2833" max="2833" width="6.85546875" style="16" customWidth="1"/>
    <col min="2834" max="3065" width="9.140625" style="16"/>
    <col min="3066" max="3066" width="51" style="16" customWidth="1"/>
    <col min="3067" max="3067" width="0" style="16" hidden="1" customWidth="1"/>
    <col min="3068" max="3068" width="10.42578125" style="16" customWidth="1"/>
    <col min="3069" max="3069" width="7" style="16" customWidth="1"/>
    <col min="3070" max="3070" width="8.28515625" style="16" customWidth="1"/>
    <col min="3071" max="3071" width="7.7109375" style="16" customWidth="1"/>
    <col min="3072" max="3072" width="8" style="16" customWidth="1"/>
    <col min="3073" max="3073" width="8.140625" style="16" customWidth="1"/>
    <col min="3074" max="3074" width="7.42578125" style="16" customWidth="1"/>
    <col min="3075" max="3075" width="8.140625" style="16" customWidth="1"/>
    <col min="3076" max="3076" width="7.7109375" style="16" customWidth="1"/>
    <col min="3077" max="3077" width="8.42578125" style="16" customWidth="1"/>
    <col min="3078" max="3079" width="7.7109375" style="16" customWidth="1"/>
    <col min="3080" max="3080" width="7.85546875" style="16" customWidth="1"/>
    <col min="3081" max="3081" width="7.28515625" style="16" customWidth="1"/>
    <col min="3082" max="3082" width="8.5703125" style="16" customWidth="1"/>
    <col min="3083" max="3083" width="7.85546875" style="16" customWidth="1"/>
    <col min="3084" max="3084" width="7.5703125" style="16" customWidth="1"/>
    <col min="3085" max="3086" width="7.85546875" style="16" customWidth="1"/>
    <col min="3087" max="3087" width="7.28515625" style="16" customWidth="1"/>
    <col min="3088" max="3088" width="8" style="16" customWidth="1"/>
    <col min="3089" max="3089" width="6.85546875" style="16" customWidth="1"/>
    <col min="3090" max="3321" width="9.140625" style="16"/>
    <col min="3322" max="3322" width="51" style="16" customWidth="1"/>
    <col min="3323" max="3323" width="0" style="16" hidden="1" customWidth="1"/>
    <col min="3324" max="3324" width="10.42578125" style="16" customWidth="1"/>
    <col min="3325" max="3325" width="7" style="16" customWidth="1"/>
    <col min="3326" max="3326" width="8.28515625" style="16" customWidth="1"/>
    <col min="3327" max="3327" width="7.7109375" style="16" customWidth="1"/>
    <col min="3328" max="3328" width="8" style="16" customWidth="1"/>
    <col min="3329" max="3329" width="8.140625" style="16" customWidth="1"/>
    <col min="3330" max="3330" width="7.42578125" style="16" customWidth="1"/>
    <col min="3331" max="3331" width="8.140625" style="16" customWidth="1"/>
    <col min="3332" max="3332" width="7.7109375" style="16" customWidth="1"/>
    <col min="3333" max="3333" width="8.42578125" style="16" customWidth="1"/>
    <col min="3334" max="3335" width="7.7109375" style="16" customWidth="1"/>
    <col min="3336" max="3336" width="7.85546875" style="16" customWidth="1"/>
    <col min="3337" max="3337" width="7.28515625" style="16" customWidth="1"/>
    <col min="3338" max="3338" width="8.5703125" style="16" customWidth="1"/>
    <col min="3339" max="3339" width="7.85546875" style="16" customWidth="1"/>
    <col min="3340" max="3340" width="7.5703125" style="16" customWidth="1"/>
    <col min="3341" max="3342" width="7.85546875" style="16" customWidth="1"/>
    <col min="3343" max="3343" width="7.28515625" style="16" customWidth="1"/>
    <col min="3344" max="3344" width="8" style="16" customWidth="1"/>
    <col min="3345" max="3345" width="6.85546875" style="16" customWidth="1"/>
    <col min="3346" max="3577" width="9.140625" style="16"/>
    <col min="3578" max="3578" width="51" style="16" customWidth="1"/>
    <col min="3579" max="3579" width="0" style="16" hidden="1" customWidth="1"/>
    <col min="3580" max="3580" width="10.42578125" style="16" customWidth="1"/>
    <col min="3581" max="3581" width="7" style="16" customWidth="1"/>
    <col min="3582" max="3582" width="8.28515625" style="16" customWidth="1"/>
    <col min="3583" max="3583" width="7.7109375" style="16" customWidth="1"/>
    <col min="3584" max="3584" width="8" style="16" customWidth="1"/>
    <col min="3585" max="3585" width="8.140625" style="16" customWidth="1"/>
    <col min="3586" max="3586" width="7.42578125" style="16" customWidth="1"/>
    <col min="3587" max="3587" width="8.140625" style="16" customWidth="1"/>
    <col min="3588" max="3588" width="7.7109375" style="16" customWidth="1"/>
    <col min="3589" max="3589" width="8.42578125" style="16" customWidth="1"/>
    <col min="3590" max="3591" width="7.7109375" style="16" customWidth="1"/>
    <col min="3592" max="3592" width="7.85546875" style="16" customWidth="1"/>
    <col min="3593" max="3593" width="7.28515625" style="16" customWidth="1"/>
    <col min="3594" max="3594" width="8.5703125" style="16" customWidth="1"/>
    <col min="3595" max="3595" width="7.85546875" style="16" customWidth="1"/>
    <col min="3596" max="3596" width="7.5703125" style="16" customWidth="1"/>
    <col min="3597" max="3598" width="7.85546875" style="16" customWidth="1"/>
    <col min="3599" max="3599" width="7.28515625" style="16" customWidth="1"/>
    <col min="3600" max="3600" width="8" style="16" customWidth="1"/>
    <col min="3601" max="3601" width="6.85546875" style="16" customWidth="1"/>
    <col min="3602" max="3833" width="9.140625" style="16"/>
    <col min="3834" max="3834" width="51" style="16" customWidth="1"/>
    <col min="3835" max="3835" width="0" style="16" hidden="1" customWidth="1"/>
    <col min="3836" max="3836" width="10.42578125" style="16" customWidth="1"/>
    <col min="3837" max="3837" width="7" style="16" customWidth="1"/>
    <col min="3838" max="3838" width="8.28515625" style="16" customWidth="1"/>
    <col min="3839" max="3839" width="7.7109375" style="16" customWidth="1"/>
    <col min="3840" max="3840" width="8" style="16" customWidth="1"/>
    <col min="3841" max="3841" width="8.140625" style="16" customWidth="1"/>
    <col min="3842" max="3842" width="7.42578125" style="16" customWidth="1"/>
    <col min="3843" max="3843" width="8.140625" style="16" customWidth="1"/>
    <col min="3844" max="3844" width="7.7109375" style="16" customWidth="1"/>
    <col min="3845" max="3845" width="8.42578125" style="16" customWidth="1"/>
    <col min="3846" max="3847" width="7.7109375" style="16" customWidth="1"/>
    <col min="3848" max="3848" width="7.85546875" style="16" customWidth="1"/>
    <col min="3849" max="3849" width="7.28515625" style="16" customWidth="1"/>
    <col min="3850" max="3850" width="8.5703125" style="16" customWidth="1"/>
    <col min="3851" max="3851" width="7.85546875" style="16" customWidth="1"/>
    <col min="3852" max="3852" width="7.5703125" style="16" customWidth="1"/>
    <col min="3853" max="3854" width="7.85546875" style="16" customWidth="1"/>
    <col min="3855" max="3855" width="7.28515625" style="16" customWidth="1"/>
    <col min="3856" max="3856" width="8" style="16" customWidth="1"/>
    <col min="3857" max="3857" width="6.85546875" style="16" customWidth="1"/>
    <col min="3858" max="4089" width="9.140625" style="16"/>
    <col min="4090" max="4090" width="51" style="16" customWidth="1"/>
    <col min="4091" max="4091" width="0" style="16" hidden="1" customWidth="1"/>
    <col min="4092" max="4092" width="10.42578125" style="16" customWidth="1"/>
    <col min="4093" max="4093" width="7" style="16" customWidth="1"/>
    <col min="4094" max="4094" width="8.28515625" style="16" customWidth="1"/>
    <col min="4095" max="4095" width="7.7109375" style="16" customWidth="1"/>
    <col min="4096" max="4096" width="8" style="16" customWidth="1"/>
    <col min="4097" max="4097" width="8.140625" style="16" customWidth="1"/>
    <col min="4098" max="4098" width="7.42578125" style="16" customWidth="1"/>
    <col min="4099" max="4099" width="8.140625" style="16" customWidth="1"/>
    <col min="4100" max="4100" width="7.7109375" style="16" customWidth="1"/>
    <col min="4101" max="4101" width="8.42578125" style="16" customWidth="1"/>
    <col min="4102" max="4103" width="7.7109375" style="16" customWidth="1"/>
    <col min="4104" max="4104" width="7.85546875" style="16" customWidth="1"/>
    <col min="4105" max="4105" width="7.28515625" style="16" customWidth="1"/>
    <col min="4106" max="4106" width="8.5703125" style="16" customWidth="1"/>
    <col min="4107" max="4107" width="7.85546875" style="16" customWidth="1"/>
    <col min="4108" max="4108" width="7.5703125" style="16" customWidth="1"/>
    <col min="4109" max="4110" width="7.85546875" style="16" customWidth="1"/>
    <col min="4111" max="4111" width="7.28515625" style="16" customWidth="1"/>
    <col min="4112" max="4112" width="8" style="16" customWidth="1"/>
    <col min="4113" max="4113" width="6.85546875" style="16" customWidth="1"/>
    <col min="4114" max="4345" width="9.140625" style="16"/>
    <col min="4346" max="4346" width="51" style="16" customWidth="1"/>
    <col min="4347" max="4347" width="0" style="16" hidden="1" customWidth="1"/>
    <col min="4348" max="4348" width="10.42578125" style="16" customWidth="1"/>
    <col min="4349" max="4349" width="7" style="16" customWidth="1"/>
    <col min="4350" max="4350" width="8.28515625" style="16" customWidth="1"/>
    <col min="4351" max="4351" width="7.7109375" style="16" customWidth="1"/>
    <col min="4352" max="4352" width="8" style="16" customWidth="1"/>
    <col min="4353" max="4353" width="8.140625" style="16" customWidth="1"/>
    <col min="4354" max="4354" width="7.42578125" style="16" customWidth="1"/>
    <col min="4355" max="4355" width="8.140625" style="16" customWidth="1"/>
    <col min="4356" max="4356" width="7.7109375" style="16" customWidth="1"/>
    <col min="4357" max="4357" width="8.42578125" style="16" customWidth="1"/>
    <col min="4358" max="4359" width="7.7109375" style="16" customWidth="1"/>
    <col min="4360" max="4360" width="7.85546875" style="16" customWidth="1"/>
    <col min="4361" max="4361" width="7.28515625" style="16" customWidth="1"/>
    <col min="4362" max="4362" width="8.5703125" style="16" customWidth="1"/>
    <col min="4363" max="4363" width="7.85546875" style="16" customWidth="1"/>
    <col min="4364" max="4364" width="7.5703125" style="16" customWidth="1"/>
    <col min="4365" max="4366" width="7.85546875" style="16" customWidth="1"/>
    <col min="4367" max="4367" width="7.28515625" style="16" customWidth="1"/>
    <col min="4368" max="4368" width="8" style="16" customWidth="1"/>
    <col min="4369" max="4369" width="6.85546875" style="16" customWidth="1"/>
    <col min="4370" max="4601" width="9.140625" style="16"/>
    <col min="4602" max="4602" width="51" style="16" customWidth="1"/>
    <col min="4603" max="4603" width="0" style="16" hidden="1" customWidth="1"/>
    <col min="4604" max="4604" width="10.42578125" style="16" customWidth="1"/>
    <col min="4605" max="4605" width="7" style="16" customWidth="1"/>
    <col min="4606" max="4606" width="8.28515625" style="16" customWidth="1"/>
    <col min="4607" max="4607" width="7.7109375" style="16" customWidth="1"/>
    <col min="4608" max="4608" width="8" style="16" customWidth="1"/>
    <col min="4609" max="4609" width="8.140625" style="16" customWidth="1"/>
    <col min="4610" max="4610" width="7.42578125" style="16" customWidth="1"/>
    <col min="4611" max="4611" width="8.140625" style="16" customWidth="1"/>
    <col min="4612" max="4612" width="7.7109375" style="16" customWidth="1"/>
    <col min="4613" max="4613" width="8.42578125" style="16" customWidth="1"/>
    <col min="4614" max="4615" width="7.7109375" style="16" customWidth="1"/>
    <col min="4616" max="4616" width="7.85546875" style="16" customWidth="1"/>
    <col min="4617" max="4617" width="7.28515625" style="16" customWidth="1"/>
    <col min="4618" max="4618" width="8.5703125" style="16" customWidth="1"/>
    <col min="4619" max="4619" width="7.85546875" style="16" customWidth="1"/>
    <col min="4620" max="4620" width="7.5703125" style="16" customWidth="1"/>
    <col min="4621" max="4622" width="7.85546875" style="16" customWidth="1"/>
    <col min="4623" max="4623" width="7.28515625" style="16" customWidth="1"/>
    <col min="4624" max="4624" width="8" style="16" customWidth="1"/>
    <col min="4625" max="4625" width="6.85546875" style="16" customWidth="1"/>
    <col min="4626" max="4857" width="9.140625" style="16"/>
    <col min="4858" max="4858" width="51" style="16" customWidth="1"/>
    <col min="4859" max="4859" width="0" style="16" hidden="1" customWidth="1"/>
    <col min="4860" max="4860" width="10.42578125" style="16" customWidth="1"/>
    <col min="4861" max="4861" width="7" style="16" customWidth="1"/>
    <col min="4862" max="4862" width="8.28515625" style="16" customWidth="1"/>
    <col min="4863" max="4863" width="7.7109375" style="16" customWidth="1"/>
    <col min="4864" max="4864" width="8" style="16" customWidth="1"/>
    <col min="4865" max="4865" width="8.140625" style="16" customWidth="1"/>
    <col min="4866" max="4866" width="7.42578125" style="16" customWidth="1"/>
    <col min="4867" max="4867" width="8.140625" style="16" customWidth="1"/>
    <col min="4868" max="4868" width="7.7109375" style="16" customWidth="1"/>
    <col min="4869" max="4869" width="8.42578125" style="16" customWidth="1"/>
    <col min="4870" max="4871" width="7.7109375" style="16" customWidth="1"/>
    <col min="4872" max="4872" width="7.85546875" style="16" customWidth="1"/>
    <col min="4873" max="4873" width="7.28515625" style="16" customWidth="1"/>
    <col min="4874" max="4874" width="8.5703125" style="16" customWidth="1"/>
    <col min="4875" max="4875" width="7.85546875" style="16" customWidth="1"/>
    <col min="4876" max="4876" width="7.5703125" style="16" customWidth="1"/>
    <col min="4877" max="4878" width="7.85546875" style="16" customWidth="1"/>
    <col min="4879" max="4879" width="7.28515625" style="16" customWidth="1"/>
    <col min="4880" max="4880" width="8" style="16" customWidth="1"/>
    <col min="4881" max="4881" width="6.85546875" style="16" customWidth="1"/>
    <col min="4882" max="5113" width="9.140625" style="16"/>
    <col min="5114" max="5114" width="51" style="16" customWidth="1"/>
    <col min="5115" max="5115" width="0" style="16" hidden="1" customWidth="1"/>
    <col min="5116" max="5116" width="10.42578125" style="16" customWidth="1"/>
    <col min="5117" max="5117" width="7" style="16" customWidth="1"/>
    <col min="5118" max="5118" width="8.28515625" style="16" customWidth="1"/>
    <col min="5119" max="5119" width="7.7109375" style="16" customWidth="1"/>
    <col min="5120" max="5120" width="8" style="16" customWidth="1"/>
    <col min="5121" max="5121" width="8.140625" style="16" customWidth="1"/>
    <col min="5122" max="5122" width="7.42578125" style="16" customWidth="1"/>
    <col min="5123" max="5123" width="8.140625" style="16" customWidth="1"/>
    <col min="5124" max="5124" width="7.7109375" style="16" customWidth="1"/>
    <col min="5125" max="5125" width="8.42578125" style="16" customWidth="1"/>
    <col min="5126" max="5127" width="7.7109375" style="16" customWidth="1"/>
    <col min="5128" max="5128" width="7.85546875" style="16" customWidth="1"/>
    <col min="5129" max="5129" width="7.28515625" style="16" customWidth="1"/>
    <col min="5130" max="5130" width="8.5703125" style="16" customWidth="1"/>
    <col min="5131" max="5131" width="7.85546875" style="16" customWidth="1"/>
    <col min="5132" max="5132" width="7.5703125" style="16" customWidth="1"/>
    <col min="5133" max="5134" width="7.85546875" style="16" customWidth="1"/>
    <col min="5135" max="5135" width="7.28515625" style="16" customWidth="1"/>
    <col min="5136" max="5136" width="8" style="16" customWidth="1"/>
    <col min="5137" max="5137" width="6.85546875" style="16" customWidth="1"/>
    <col min="5138" max="5369" width="9.140625" style="16"/>
    <col min="5370" max="5370" width="51" style="16" customWidth="1"/>
    <col min="5371" max="5371" width="0" style="16" hidden="1" customWidth="1"/>
    <col min="5372" max="5372" width="10.42578125" style="16" customWidth="1"/>
    <col min="5373" max="5373" width="7" style="16" customWidth="1"/>
    <col min="5374" max="5374" width="8.28515625" style="16" customWidth="1"/>
    <col min="5375" max="5375" width="7.7109375" style="16" customWidth="1"/>
    <col min="5376" max="5376" width="8" style="16" customWidth="1"/>
    <col min="5377" max="5377" width="8.140625" style="16" customWidth="1"/>
    <col min="5378" max="5378" width="7.42578125" style="16" customWidth="1"/>
    <col min="5379" max="5379" width="8.140625" style="16" customWidth="1"/>
    <col min="5380" max="5380" width="7.7109375" style="16" customWidth="1"/>
    <col min="5381" max="5381" width="8.42578125" style="16" customWidth="1"/>
    <col min="5382" max="5383" width="7.7109375" style="16" customWidth="1"/>
    <col min="5384" max="5384" width="7.85546875" style="16" customWidth="1"/>
    <col min="5385" max="5385" width="7.28515625" style="16" customWidth="1"/>
    <col min="5386" max="5386" width="8.5703125" style="16" customWidth="1"/>
    <col min="5387" max="5387" width="7.85546875" style="16" customWidth="1"/>
    <col min="5388" max="5388" width="7.5703125" style="16" customWidth="1"/>
    <col min="5389" max="5390" width="7.85546875" style="16" customWidth="1"/>
    <col min="5391" max="5391" width="7.28515625" style="16" customWidth="1"/>
    <col min="5392" max="5392" width="8" style="16" customWidth="1"/>
    <col min="5393" max="5393" width="6.85546875" style="16" customWidth="1"/>
    <col min="5394" max="5625" width="9.140625" style="16"/>
    <col min="5626" max="5626" width="51" style="16" customWidth="1"/>
    <col min="5627" max="5627" width="0" style="16" hidden="1" customWidth="1"/>
    <col min="5628" max="5628" width="10.42578125" style="16" customWidth="1"/>
    <col min="5629" max="5629" width="7" style="16" customWidth="1"/>
    <col min="5630" max="5630" width="8.28515625" style="16" customWidth="1"/>
    <col min="5631" max="5631" width="7.7109375" style="16" customWidth="1"/>
    <col min="5632" max="5632" width="8" style="16" customWidth="1"/>
    <col min="5633" max="5633" width="8.140625" style="16" customWidth="1"/>
    <col min="5634" max="5634" width="7.42578125" style="16" customWidth="1"/>
    <col min="5635" max="5635" width="8.140625" style="16" customWidth="1"/>
    <col min="5636" max="5636" width="7.7109375" style="16" customWidth="1"/>
    <col min="5637" max="5637" width="8.42578125" style="16" customWidth="1"/>
    <col min="5638" max="5639" width="7.7109375" style="16" customWidth="1"/>
    <col min="5640" max="5640" width="7.85546875" style="16" customWidth="1"/>
    <col min="5641" max="5641" width="7.28515625" style="16" customWidth="1"/>
    <col min="5642" max="5642" width="8.5703125" style="16" customWidth="1"/>
    <col min="5643" max="5643" width="7.85546875" style="16" customWidth="1"/>
    <col min="5644" max="5644" width="7.5703125" style="16" customWidth="1"/>
    <col min="5645" max="5646" width="7.85546875" style="16" customWidth="1"/>
    <col min="5647" max="5647" width="7.28515625" style="16" customWidth="1"/>
    <col min="5648" max="5648" width="8" style="16" customWidth="1"/>
    <col min="5649" max="5649" width="6.85546875" style="16" customWidth="1"/>
    <col min="5650" max="5881" width="9.140625" style="16"/>
    <col min="5882" max="5882" width="51" style="16" customWidth="1"/>
    <col min="5883" max="5883" width="0" style="16" hidden="1" customWidth="1"/>
    <col min="5884" max="5884" width="10.42578125" style="16" customWidth="1"/>
    <col min="5885" max="5885" width="7" style="16" customWidth="1"/>
    <col min="5886" max="5886" width="8.28515625" style="16" customWidth="1"/>
    <col min="5887" max="5887" width="7.7109375" style="16" customWidth="1"/>
    <col min="5888" max="5888" width="8" style="16" customWidth="1"/>
    <col min="5889" max="5889" width="8.140625" style="16" customWidth="1"/>
    <col min="5890" max="5890" width="7.42578125" style="16" customWidth="1"/>
    <col min="5891" max="5891" width="8.140625" style="16" customWidth="1"/>
    <col min="5892" max="5892" width="7.7109375" style="16" customWidth="1"/>
    <col min="5893" max="5893" width="8.42578125" style="16" customWidth="1"/>
    <col min="5894" max="5895" width="7.7109375" style="16" customWidth="1"/>
    <col min="5896" max="5896" width="7.85546875" style="16" customWidth="1"/>
    <col min="5897" max="5897" width="7.28515625" style="16" customWidth="1"/>
    <col min="5898" max="5898" width="8.5703125" style="16" customWidth="1"/>
    <col min="5899" max="5899" width="7.85546875" style="16" customWidth="1"/>
    <col min="5900" max="5900" width="7.5703125" style="16" customWidth="1"/>
    <col min="5901" max="5902" width="7.85546875" style="16" customWidth="1"/>
    <col min="5903" max="5903" width="7.28515625" style="16" customWidth="1"/>
    <col min="5904" max="5904" width="8" style="16" customWidth="1"/>
    <col min="5905" max="5905" width="6.85546875" style="16" customWidth="1"/>
    <col min="5906" max="6137" width="9.140625" style="16"/>
    <col min="6138" max="6138" width="51" style="16" customWidth="1"/>
    <col min="6139" max="6139" width="0" style="16" hidden="1" customWidth="1"/>
    <col min="6140" max="6140" width="10.42578125" style="16" customWidth="1"/>
    <col min="6141" max="6141" width="7" style="16" customWidth="1"/>
    <col min="6142" max="6142" width="8.28515625" style="16" customWidth="1"/>
    <col min="6143" max="6143" width="7.7109375" style="16" customWidth="1"/>
    <col min="6144" max="6144" width="8" style="16" customWidth="1"/>
    <col min="6145" max="6145" width="8.140625" style="16" customWidth="1"/>
    <col min="6146" max="6146" width="7.42578125" style="16" customWidth="1"/>
    <col min="6147" max="6147" width="8.140625" style="16" customWidth="1"/>
    <col min="6148" max="6148" width="7.7109375" style="16" customWidth="1"/>
    <col min="6149" max="6149" width="8.42578125" style="16" customWidth="1"/>
    <col min="6150" max="6151" width="7.7109375" style="16" customWidth="1"/>
    <col min="6152" max="6152" width="7.85546875" style="16" customWidth="1"/>
    <col min="6153" max="6153" width="7.28515625" style="16" customWidth="1"/>
    <col min="6154" max="6154" width="8.5703125" style="16" customWidth="1"/>
    <col min="6155" max="6155" width="7.85546875" style="16" customWidth="1"/>
    <col min="6156" max="6156" width="7.5703125" style="16" customWidth="1"/>
    <col min="6157" max="6158" width="7.85546875" style="16" customWidth="1"/>
    <col min="6159" max="6159" width="7.28515625" style="16" customWidth="1"/>
    <col min="6160" max="6160" width="8" style="16" customWidth="1"/>
    <col min="6161" max="6161" width="6.85546875" style="16" customWidth="1"/>
    <col min="6162" max="6393" width="9.140625" style="16"/>
    <col min="6394" max="6394" width="51" style="16" customWidth="1"/>
    <col min="6395" max="6395" width="0" style="16" hidden="1" customWidth="1"/>
    <col min="6396" max="6396" width="10.42578125" style="16" customWidth="1"/>
    <col min="6397" max="6397" width="7" style="16" customWidth="1"/>
    <col min="6398" max="6398" width="8.28515625" style="16" customWidth="1"/>
    <col min="6399" max="6399" width="7.7109375" style="16" customWidth="1"/>
    <col min="6400" max="6400" width="8" style="16" customWidth="1"/>
    <col min="6401" max="6401" width="8.140625" style="16" customWidth="1"/>
    <col min="6402" max="6402" width="7.42578125" style="16" customWidth="1"/>
    <col min="6403" max="6403" width="8.140625" style="16" customWidth="1"/>
    <col min="6404" max="6404" width="7.7109375" style="16" customWidth="1"/>
    <col min="6405" max="6405" width="8.42578125" style="16" customWidth="1"/>
    <col min="6406" max="6407" width="7.7109375" style="16" customWidth="1"/>
    <col min="6408" max="6408" width="7.85546875" style="16" customWidth="1"/>
    <col min="6409" max="6409" width="7.28515625" style="16" customWidth="1"/>
    <col min="6410" max="6410" width="8.5703125" style="16" customWidth="1"/>
    <col min="6411" max="6411" width="7.85546875" style="16" customWidth="1"/>
    <col min="6412" max="6412" width="7.5703125" style="16" customWidth="1"/>
    <col min="6413" max="6414" width="7.85546875" style="16" customWidth="1"/>
    <col min="6415" max="6415" width="7.28515625" style="16" customWidth="1"/>
    <col min="6416" max="6416" width="8" style="16" customWidth="1"/>
    <col min="6417" max="6417" width="6.85546875" style="16" customWidth="1"/>
    <col min="6418" max="6649" width="9.140625" style="16"/>
    <col min="6650" max="6650" width="51" style="16" customWidth="1"/>
    <col min="6651" max="6651" width="0" style="16" hidden="1" customWidth="1"/>
    <col min="6652" max="6652" width="10.42578125" style="16" customWidth="1"/>
    <col min="6653" max="6653" width="7" style="16" customWidth="1"/>
    <col min="6654" max="6654" width="8.28515625" style="16" customWidth="1"/>
    <col min="6655" max="6655" width="7.7109375" style="16" customWidth="1"/>
    <col min="6656" max="6656" width="8" style="16" customWidth="1"/>
    <col min="6657" max="6657" width="8.140625" style="16" customWidth="1"/>
    <col min="6658" max="6658" width="7.42578125" style="16" customWidth="1"/>
    <col min="6659" max="6659" width="8.140625" style="16" customWidth="1"/>
    <col min="6660" max="6660" width="7.7109375" style="16" customWidth="1"/>
    <col min="6661" max="6661" width="8.42578125" style="16" customWidth="1"/>
    <col min="6662" max="6663" width="7.7109375" style="16" customWidth="1"/>
    <col min="6664" max="6664" width="7.85546875" style="16" customWidth="1"/>
    <col min="6665" max="6665" width="7.28515625" style="16" customWidth="1"/>
    <col min="6666" max="6666" width="8.5703125" style="16" customWidth="1"/>
    <col min="6667" max="6667" width="7.85546875" style="16" customWidth="1"/>
    <col min="6668" max="6668" width="7.5703125" style="16" customWidth="1"/>
    <col min="6669" max="6670" width="7.85546875" style="16" customWidth="1"/>
    <col min="6671" max="6671" width="7.28515625" style="16" customWidth="1"/>
    <col min="6672" max="6672" width="8" style="16" customWidth="1"/>
    <col min="6673" max="6673" width="6.85546875" style="16" customWidth="1"/>
    <col min="6674" max="6905" width="9.140625" style="16"/>
    <col min="6906" max="6906" width="51" style="16" customWidth="1"/>
    <col min="6907" max="6907" width="0" style="16" hidden="1" customWidth="1"/>
    <col min="6908" max="6908" width="10.42578125" style="16" customWidth="1"/>
    <col min="6909" max="6909" width="7" style="16" customWidth="1"/>
    <col min="6910" max="6910" width="8.28515625" style="16" customWidth="1"/>
    <col min="6911" max="6911" width="7.7109375" style="16" customWidth="1"/>
    <col min="6912" max="6912" width="8" style="16" customWidth="1"/>
    <col min="6913" max="6913" width="8.140625" style="16" customWidth="1"/>
    <col min="6914" max="6914" width="7.42578125" style="16" customWidth="1"/>
    <col min="6915" max="6915" width="8.140625" style="16" customWidth="1"/>
    <col min="6916" max="6916" width="7.7109375" style="16" customWidth="1"/>
    <col min="6917" max="6917" width="8.42578125" style="16" customWidth="1"/>
    <col min="6918" max="6919" width="7.7109375" style="16" customWidth="1"/>
    <col min="6920" max="6920" width="7.85546875" style="16" customWidth="1"/>
    <col min="6921" max="6921" width="7.28515625" style="16" customWidth="1"/>
    <col min="6922" max="6922" width="8.5703125" style="16" customWidth="1"/>
    <col min="6923" max="6923" width="7.85546875" style="16" customWidth="1"/>
    <col min="6924" max="6924" width="7.5703125" style="16" customWidth="1"/>
    <col min="6925" max="6926" width="7.85546875" style="16" customWidth="1"/>
    <col min="6927" max="6927" width="7.28515625" style="16" customWidth="1"/>
    <col min="6928" max="6928" width="8" style="16" customWidth="1"/>
    <col min="6929" max="6929" width="6.85546875" style="16" customWidth="1"/>
    <col min="6930" max="7161" width="9.140625" style="16"/>
    <col min="7162" max="7162" width="51" style="16" customWidth="1"/>
    <col min="7163" max="7163" width="0" style="16" hidden="1" customWidth="1"/>
    <col min="7164" max="7164" width="10.42578125" style="16" customWidth="1"/>
    <col min="7165" max="7165" width="7" style="16" customWidth="1"/>
    <col min="7166" max="7166" width="8.28515625" style="16" customWidth="1"/>
    <col min="7167" max="7167" width="7.7109375" style="16" customWidth="1"/>
    <col min="7168" max="7168" width="8" style="16" customWidth="1"/>
    <col min="7169" max="7169" width="8.140625" style="16" customWidth="1"/>
    <col min="7170" max="7170" width="7.42578125" style="16" customWidth="1"/>
    <col min="7171" max="7171" width="8.140625" style="16" customWidth="1"/>
    <col min="7172" max="7172" width="7.7109375" style="16" customWidth="1"/>
    <col min="7173" max="7173" width="8.42578125" style="16" customWidth="1"/>
    <col min="7174" max="7175" width="7.7109375" style="16" customWidth="1"/>
    <col min="7176" max="7176" width="7.85546875" style="16" customWidth="1"/>
    <col min="7177" max="7177" width="7.28515625" style="16" customWidth="1"/>
    <col min="7178" max="7178" width="8.5703125" style="16" customWidth="1"/>
    <col min="7179" max="7179" width="7.85546875" style="16" customWidth="1"/>
    <col min="7180" max="7180" width="7.5703125" style="16" customWidth="1"/>
    <col min="7181" max="7182" width="7.85546875" style="16" customWidth="1"/>
    <col min="7183" max="7183" width="7.28515625" style="16" customWidth="1"/>
    <col min="7184" max="7184" width="8" style="16" customWidth="1"/>
    <col min="7185" max="7185" width="6.85546875" style="16" customWidth="1"/>
    <col min="7186" max="7417" width="9.140625" style="16"/>
    <col min="7418" max="7418" width="51" style="16" customWidth="1"/>
    <col min="7419" max="7419" width="0" style="16" hidden="1" customWidth="1"/>
    <col min="7420" max="7420" width="10.42578125" style="16" customWidth="1"/>
    <col min="7421" max="7421" width="7" style="16" customWidth="1"/>
    <col min="7422" max="7422" width="8.28515625" style="16" customWidth="1"/>
    <col min="7423" max="7423" width="7.7109375" style="16" customWidth="1"/>
    <col min="7424" max="7424" width="8" style="16" customWidth="1"/>
    <col min="7425" max="7425" width="8.140625" style="16" customWidth="1"/>
    <col min="7426" max="7426" width="7.42578125" style="16" customWidth="1"/>
    <col min="7427" max="7427" width="8.140625" style="16" customWidth="1"/>
    <col min="7428" max="7428" width="7.7109375" style="16" customWidth="1"/>
    <col min="7429" max="7429" width="8.42578125" style="16" customWidth="1"/>
    <col min="7430" max="7431" width="7.7109375" style="16" customWidth="1"/>
    <col min="7432" max="7432" width="7.85546875" style="16" customWidth="1"/>
    <col min="7433" max="7433" width="7.28515625" style="16" customWidth="1"/>
    <col min="7434" max="7434" width="8.5703125" style="16" customWidth="1"/>
    <col min="7435" max="7435" width="7.85546875" style="16" customWidth="1"/>
    <col min="7436" max="7436" width="7.5703125" style="16" customWidth="1"/>
    <col min="7437" max="7438" width="7.85546875" style="16" customWidth="1"/>
    <col min="7439" max="7439" width="7.28515625" style="16" customWidth="1"/>
    <col min="7440" max="7440" width="8" style="16" customWidth="1"/>
    <col min="7441" max="7441" width="6.85546875" style="16" customWidth="1"/>
    <col min="7442" max="7673" width="9.140625" style="16"/>
    <col min="7674" max="7674" width="51" style="16" customWidth="1"/>
    <col min="7675" max="7675" width="0" style="16" hidden="1" customWidth="1"/>
    <col min="7676" max="7676" width="10.42578125" style="16" customWidth="1"/>
    <col min="7677" max="7677" width="7" style="16" customWidth="1"/>
    <col min="7678" max="7678" width="8.28515625" style="16" customWidth="1"/>
    <col min="7679" max="7679" width="7.7109375" style="16" customWidth="1"/>
    <col min="7680" max="7680" width="8" style="16" customWidth="1"/>
    <col min="7681" max="7681" width="8.140625" style="16" customWidth="1"/>
    <col min="7682" max="7682" width="7.42578125" style="16" customWidth="1"/>
    <col min="7683" max="7683" width="8.140625" style="16" customWidth="1"/>
    <col min="7684" max="7684" width="7.7109375" style="16" customWidth="1"/>
    <col min="7685" max="7685" width="8.42578125" style="16" customWidth="1"/>
    <col min="7686" max="7687" width="7.7109375" style="16" customWidth="1"/>
    <col min="7688" max="7688" width="7.85546875" style="16" customWidth="1"/>
    <col min="7689" max="7689" width="7.28515625" style="16" customWidth="1"/>
    <col min="7690" max="7690" width="8.5703125" style="16" customWidth="1"/>
    <col min="7691" max="7691" width="7.85546875" style="16" customWidth="1"/>
    <col min="7692" max="7692" width="7.5703125" style="16" customWidth="1"/>
    <col min="7693" max="7694" width="7.85546875" style="16" customWidth="1"/>
    <col min="7695" max="7695" width="7.28515625" style="16" customWidth="1"/>
    <col min="7696" max="7696" width="8" style="16" customWidth="1"/>
    <col min="7697" max="7697" width="6.85546875" style="16" customWidth="1"/>
    <col min="7698" max="7929" width="9.140625" style="16"/>
    <col min="7930" max="7930" width="51" style="16" customWidth="1"/>
    <col min="7931" max="7931" width="0" style="16" hidden="1" customWidth="1"/>
    <col min="7932" max="7932" width="10.42578125" style="16" customWidth="1"/>
    <col min="7933" max="7933" width="7" style="16" customWidth="1"/>
    <col min="7934" max="7934" width="8.28515625" style="16" customWidth="1"/>
    <col min="7935" max="7935" width="7.7109375" style="16" customWidth="1"/>
    <col min="7936" max="7936" width="8" style="16" customWidth="1"/>
    <col min="7937" max="7937" width="8.140625" style="16" customWidth="1"/>
    <col min="7938" max="7938" width="7.42578125" style="16" customWidth="1"/>
    <col min="7939" max="7939" width="8.140625" style="16" customWidth="1"/>
    <col min="7940" max="7940" width="7.7109375" style="16" customWidth="1"/>
    <col min="7941" max="7941" width="8.42578125" style="16" customWidth="1"/>
    <col min="7942" max="7943" width="7.7109375" style="16" customWidth="1"/>
    <col min="7944" max="7944" width="7.85546875" style="16" customWidth="1"/>
    <col min="7945" max="7945" width="7.28515625" style="16" customWidth="1"/>
    <col min="7946" max="7946" width="8.5703125" style="16" customWidth="1"/>
    <col min="7947" max="7947" width="7.85546875" style="16" customWidth="1"/>
    <col min="7948" max="7948" width="7.5703125" style="16" customWidth="1"/>
    <col min="7949" max="7950" width="7.85546875" style="16" customWidth="1"/>
    <col min="7951" max="7951" width="7.28515625" style="16" customWidth="1"/>
    <col min="7952" max="7952" width="8" style="16" customWidth="1"/>
    <col min="7953" max="7953" width="6.85546875" style="16" customWidth="1"/>
    <col min="7954" max="8185" width="9.140625" style="16"/>
    <col min="8186" max="8186" width="51" style="16" customWidth="1"/>
    <col min="8187" max="8187" width="0" style="16" hidden="1" customWidth="1"/>
    <col min="8188" max="8188" width="10.42578125" style="16" customWidth="1"/>
    <col min="8189" max="8189" width="7" style="16" customWidth="1"/>
    <col min="8190" max="8190" width="8.28515625" style="16" customWidth="1"/>
    <col min="8191" max="8191" width="7.7109375" style="16" customWidth="1"/>
    <col min="8192" max="8192" width="8" style="16" customWidth="1"/>
    <col min="8193" max="8193" width="8.140625" style="16" customWidth="1"/>
    <col min="8194" max="8194" width="7.42578125" style="16" customWidth="1"/>
    <col min="8195" max="8195" width="8.140625" style="16" customWidth="1"/>
    <col min="8196" max="8196" width="7.7109375" style="16" customWidth="1"/>
    <col min="8197" max="8197" width="8.42578125" style="16" customWidth="1"/>
    <col min="8198" max="8199" width="7.7109375" style="16" customWidth="1"/>
    <col min="8200" max="8200" width="7.85546875" style="16" customWidth="1"/>
    <col min="8201" max="8201" width="7.28515625" style="16" customWidth="1"/>
    <col min="8202" max="8202" width="8.5703125" style="16" customWidth="1"/>
    <col min="8203" max="8203" width="7.85546875" style="16" customWidth="1"/>
    <col min="8204" max="8204" width="7.5703125" style="16" customWidth="1"/>
    <col min="8205" max="8206" width="7.85546875" style="16" customWidth="1"/>
    <col min="8207" max="8207" width="7.28515625" style="16" customWidth="1"/>
    <col min="8208" max="8208" width="8" style="16" customWidth="1"/>
    <col min="8209" max="8209" width="6.85546875" style="16" customWidth="1"/>
    <col min="8210" max="8441" width="9.140625" style="16"/>
    <col min="8442" max="8442" width="51" style="16" customWidth="1"/>
    <col min="8443" max="8443" width="0" style="16" hidden="1" customWidth="1"/>
    <col min="8444" max="8444" width="10.42578125" style="16" customWidth="1"/>
    <col min="8445" max="8445" width="7" style="16" customWidth="1"/>
    <col min="8446" max="8446" width="8.28515625" style="16" customWidth="1"/>
    <col min="8447" max="8447" width="7.7109375" style="16" customWidth="1"/>
    <col min="8448" max="8448" width="8" style="16" customWidth="1"/>
    <col min="8449" max="8449" width="8.140625" style="16" customWidth="1"/>
    <col min="8450" max="8450" width="7.42578125" style="16" customWidth="1"/>
    <col min="8451" max="8451" width="8.140625" style="16" customWidth="1"/>
    <col min="8452" max="8452" width="7.7109375" style="16" customWidth="1"/>
    <col min="8453" max="8453" width="8.42578125" style="16" customWidth="1"/>
    <col min="8454" max="8455" width="7.7109375" style="16" customWidth="1"/>
    <col min="8456" max="8456" width="7.85546875" style="16" customWidth="1"/>
    <col min="8457" max="8457" width="7.28515625" style="16" customWidth="1"/>
    <col min="8458" max="8458" width="8.5703125" style="16" customWidth="1"/>
    <col min="8459" max="8459" width="7.85546875" style="16" customWidth="1"/>
    <col min="8460" max="8460" width="7.5703125" style="16" customWidth="1"/>
    <col min="8461" max="8462" width="7.85546875" style="16" customWidth="1"/>
    <col min="8463" max="8463" width="7.28515625" style="16" customWidth="1"/>
    <col min="8464" max="8464" width="8" style="16" customWidth="1"/>
    <col min="8465" max="8465" width="6.85546875" style="16" customWidth="1"/>
    <col min="8466" max="8697" width="9.140625" style="16"/>
    <col min="8698" max="8698" width="51" style="16" customWidth="1"/>
    <col min="8699" max="8699" width="0" style="16" hidden="1" customWidth="1"/>
    <col min="8700" max="8700" width="10.42578125" style="16" customWidth="1"/>
    <col min="8701" max="8701" width="7" style="16" customWidth="1"/>
    <col min="8702" max="8702" width="8.28515625" style="16" customWidth="1"/>
    <col min="8703" max="8703" width="7.7109375" style="16" customWidth="1"/>
    <col min="8704" max="8704" width="8" style="16" customWidth="1"/>
    <col min="8705" max="8705" width="8.140625" style="16" customWidth="1"/>
    <col min="8706" max="8706" width="7.42578125" style="16" customWidth="1"/>
    <col min="8707" max="8707" width="8.140625" style="16" customWidth="1"/>
    <col min="8708" max="8708" width="7.7109375" style="16" customWidth="1"/>
    <col min="8709" max="8709" width="8.42578125" style="16" customWidth="1"/>
    <col min="8710" max="8711" width="7.7109375" style="16" customWidth="1"/>
    <col min="8712" max="8712" width="7.85546875" style="16" customWidth="1"/>
    <col min="8713" max="8713" width="7.28515625" style="16" customWidth="1"/>
    <col min="8714" max="8714" width="8.5703125" style="16" customWidth="1"/>
    <col min="8715" max="8715" width="7.85546875" style="16" customWidth="1"/>
    <col min="8716" max="8716" width="7.5703125" style="16" customWidth="1"/>
    <col min="8717" max="8718" width="7.85546875" style="16" customWidth="1"/>
    <col min="8719" max="8719" width="7.28515625" style="16" customWidth="1"/>
    <col min="8720" max="8720" width="8" style="16" customWidth="1"/>
    <col min="8721" max="8721" width="6.85546875" style="16" customWidth="1"/>
    <col min="8722" max="8953" width="9.140625" style="16"/>
    <col min="8954" max="8954" width="51" style="16" customWidth="1"/>
    <col min="8955" max="8955" width="0" style="16" hidden="1" customWidth="1"/>
    <col min="8956" max="8956" width="10.42578125" style="16" customWidth="1"/>
    <col min="8957" max="8957" width="7" style="16" customWidth="1"/>
    <col min="8958" max="8958" width="8.28515625" style="16" customWidth="1"/>
    <col min="8959" max="8959" width="7.7109375" style="16" customWidth="1"/>
    <col min="8960" max="8960" width="8" style="16" customWidth="1"/>
    <col min="8961" max="8961" width="8.140625" style="16" customWidth="1"/>
    <col min="8962" max="8962" width="7.42578125" style="16" customWidth="1"/>
    <col min="8963" max="8963" width="8.140625" style="16" customWidth="1"/>
    <col min="8964" max="8964" width="7.7109375" style="16" customWidth="1"/>
    <col min="8965" max="8965" width="8.42578125" style="16" customWidth="1"/>
    <col min="8966" max="8967" width="7.7109375" style="16" customWidth="1"/>
    <col min="8968" max="8968" width="7.85546875" style="16" customWidth="1"/>
    <col min="8969" max="8969" width="7.28515625" style="16" customWidth="1"/>
    <col min="8970" max="8970" width="8.5703125" style="16" customWidth="1"/>
    <col min="8971" max="8971" width="7.85546875" style="16" customWidth="1"/>
    <col min="8972" max="8972" width="7.5703125" style="16" customWidth="1"/>
    <col min="8973" max="8974" width="7.85546875" style="16" customWidth="1"/>
    <col min="8975" max="8975" width="7.28515625" style="16" customWidth="1"/>
    <col min="8976" max="8976" width="8" style="16" customWidth="1"/>
    <col min="8977" max="8977" width="6.85546875" style="16" customWidth="1"/>
    <col min="8978" max="9209" width="9.140625" style="16"/>
    <col min="9210" max="9210" width="51" style="16" customWidth="1"/>
    <col min="9211" max="9211" width="0" style="16" hidden="1" customWidth="1"/>
    <col min="9212" max="9212" width="10.42578125" style="16" customWidth="1"/>
    <col min="9213" max="9213" width="7" style="16" customWidth="1"/>
    <col min="9214" max="9214" width="8.28515625" style="16" customWidth="1"/>
    <col min="9215" max="9215" width="7.7109375" style="16" customWidth="1"/>
    <col min="9216" max="9216" width="8" style="16" customWidth="1"/>
    <col min="9217" max="9217" width="8.140625" style="16" customWidth="1"/>
    <col min="9218" max="9218" width="7.42578125" style="16" customWidth="1"/>
    <col min="9219" max="9219" width="8.140625" style="16" customWidth="1"/>
    <col min="9220" max="9220" width="7.7109375" style="16" customWidth="1"/>
    <col min="9221" max="9221" width="8.42578125" style="16" customWidth="1"/>
    <col min="9222" max="9223" width="7.7109375" style="16" customWidth="1"/>
    <col min="9224" max="9224" width="7.85546875" style="16" customWidth="1"/>
    <col min="9225" max="9225" width="7.28515625" style="16" customWidth="1"/>
    <col min="9226" max="9226" width="8.5703125" style="16" customWidth="1"/>
    <col min="9227" max="9227" width="7.85546875" style="16" customWidth="1"/>
    <col min="9228" max="9228" width="7.5703125" style="16" customWidth="1"/>
    <col min="9229" max="9230" width="7.85546875" style="16" customWidth="1"/>
    <col min="9231" max="9231" width="7.28515625" style="16" customWidth="1"/>
    <col min="9232" max="9232" width="8" style="16" customWidth="1"/>
    <col min="9233" max="9233" width="6.85546875" style="16" customWidth="1"/>
    <col min="9234" max="9465" width="9.140625" style="16"/>
    <col min="9466" max="9466" width="51" style="16" customWidth="1"/>
    <col min="9467" max="9467" width="0" style="16" hidden="1" customWidth="1"/>
    <col min="9468" max="9468" width="10.42578125" style="16" customWidth="1"/>
    <col min="9469" max="9469" width="7" style="16" customWidth="1"/>
    <col min="9470" max="9470" width="8.28515625" style="16" customWidth="1"/>
    <col min="9471" max="9471" width="7.7109375" style="16" customWidth="1"/>
    <col min="9472" max="9472" width="8" style="16" customWidth="1"/>
    <col min="9473" max="9473" width="8.140625" style="16" customWidth="1"/>
    <col min="9474" max="9474" width="7.42578125" style="16" customWidth="1"/>
    <col min="9475" max="9475" width="8.140625" style="16" customWidth="1"/>
    <col min="9476" max="9476" width="7.7109375" style="16" customWidth="1"/>
    <col min="9477" max="9477" width="8.42578125" style="16" customWidth="1"/>
    <col min="9478" max="9479" width="7.7109375" style="16" customWidth="1"/>
    <col min="9480" max="9480" width="7.85546875" style="16" customWidth="1"/>
    <col min="9481" max="9481" width="7.28515625" style="16" customWidth="1"/>
    <col min="9482" max="9482" width="8.5703125" style="16" customWidth="1"/>
    <col min="9483" max="9483" width="7.85546875" style="16" customWidth="1"/>
    <col min="9484" max="9484" width="7.5703125" style="16" customWidth="1"/>
    <col min="9485" max="9486" width="7.85546875" style="16" customWidth="1"/>
    <col min="9487" max="9487" width="7.28515625" style="16" customWidth="1"/>
    <col min="9488" max="9488" width="8" style="16" customWidth="1"/>
    <col min="9489" max="9489" width="6.85546875" style="16" customWidth="1"/>
    <col min="9490" max="9721" width="9.140625" style="16"/>
    <col min="9722" max="9722" width="51" style="16" customWidth="1"/>
    <col min="9723" max="9723" width="0" style="16" hidden="1" customWidth="1"/>
    <col min="9724" max="9724" width="10.42578125" style="16" customWidth="1"/>
    <col min="9725" max="9725" width="7" style="16" customWidth="1"/>
    <col min="9726" max="9726" width="8.28515625" style="16" customWidth="1"/>
    <col min="9727" max="9727" width="7.7109375" style="16" customWidth="1"/>
    <col min="9728" max="9728" width="8" style="16" customWidth="1"/>
    <col min="9729" max="9729" width="8.140625" style="16" customWidth="1"/>
    <col min="9730" max="9730" width="7.42578125" style="16" customWidth="1"/>
    <col min="9731" max="9731" width="8.140625" style="16" customWidth="1"/>
    <col min="9732" max="9732" width="7.7109375" style="16" customWidth="1"/>
    <col min="9733" max="9733" width="8.42578125" style="16" customWidth="1"/>
    <col min="9734" max="9735" width="7.7109375" style="16" customWidth="1"/>
    <col min="9736" max="9736" width="7.85546875" style="16" customWidth="1"/>
    <col min="9737" max="9737" width="7.28515625" style="16" customWidth="1"/>
    <col min="9738" max="9738" width="8.5703125" style="16" customWidth="1"/>
    <col min="9739" max="9739" width="7.85546875" style="16" customWidth="1"/>
    <col min="9740" max="9740" width="7.5703125" style="16" customWidth="1"/>
    <col min="9741" max="9742" width="7.85546875" style="16" customWidth="1"/>
    <col min="9743" max="9743" width="7.28515625" style="16" customWidth="1"/>
    <col min="9744" max="9744" width="8" style="16" customWidth="1"/>
    <col min="9745" max="9745" width="6.85546875" style="16" customWidth="1"/>
    <col min="9746" max="9977" width="9.140625" style="16"/>
    <col min="9978" max="9978" width="51" style="16" customWidth="1"/>
    <col min="9979" max="9979" width="0" style="16" hidden="1" customWidth="1"/>
    <col min="9980" max="9980" width="10.42578125" style="16" customWidth="1"/>
    <col min="9981" max="9981" width="7" style="16" customWidth="1"/>
    <col min="9982" max="9982" width="8.28515625" style="16" customWidth="1"/>
    <col min="9983" max="9983" width="7.7109375" style="16" customWidth="1"/>
    <col min="9984" max="9984" width="8" style="16" customWidth="1"/>
    <col min="9985" max="9985" width="8.140625" style="16" customWidth="1"/>
    <col min="9986" max="9986" width="7.42578125" style="16" customWidth="1"/>
    <col min="9987" max="9987" width="8.140625" style="16" customWidth="1"/>
    <col min="9988" max="9988" width="7.7109375" style="16" customWidth="1"/>
    <col min="9989" max="9989" width="8.42578125" style="16" customWidth="1"/>
    <col min="9990" max="9991" width="7.7109375" style="16" customWidth="1"/>
    <col min="9992" max="9992" width="7.85546875" style="16" customWidth="1"/>
    <col min="9993" max="9993" width="7.28515625" style="16" customWidth="1"/>
    <col min="9994" max="9994" width="8.5703125" style="16" customWidth="1"/>
    <col min="9995" max="9995" width="7.85546875" style="16" customWidth="1"/>
    <col min="9996" max="9996" width="7.5703125" style="16" customWidth="1"/>
    <col min="9997" max="9998" width="7.85546875" style="16" customWidth="1"/>
    <col min="9999" max="9999" width="7.28515625" style="16" customWidth="1"/>
    <col min="10000" max="10000" width="8" style="16" customWidth="1"/>
    <col min="10001" max="10001" width="6.85546875" style="16" customWidth="1"/>
    <col min="10002" max="10233" width="9.140625" style="16"/>
    <col min="10234" max="10234" width="51" style="16" customWidth="1"/>
    <col min="10235" max="10235" width="0" style="16" hidden="1" customWidth="1"/>
    <col min="10236" max="10236" width="10.42578125" style="16" customWidth="1"/>
    <col min="10237" max="10237" width="7" style="16" customWidth="1"/>
    <col min="10238" max="10238" width="8.28515625" style="16" customWidth="1"/>
    <col min="10239" max="10239" width="7.7109375" style="16" customWidth="1"/>
    <col min="10240" max="10240" width="8" style="16" customWidth="1"/>
    <col min="10241" max="10241" width="8.140625" style="16" customWidth="1"/>
    <col min="10242" max="10242" width="7.42578125" style="16" customWidth="1"/>
    <col min="10243" max="10243" width="8.140625" style="16" customWidth="1"/>
    <col min="10244" max="10244" width="7.7109375" style="16" customWidth="1"/>
    <col min="10245" max="10245" width="8.42578125" style="16" customWidth="1"/>
    <col min="10246" max="10247" width="7.7109375" style="16" customWidth="1"/>
    <col min="10248" max="10248" width="7.85546875" style="16" customWidth="1"/>
    <col min="10249" max="10249" width="7.28515625" style="16" customWidth="1"/>
    <col min="10250" max="10250" width="8.5703125" style="16" customWidth="1"/>
    <col min="10251" max="10251" width="7.85546875" style="16" customWidth="1"/>
    <col min="10252" max="10252" width="7.5703125" style="16" customWidth="1"/>
    <col min="10253" max="10254" width="7.85546875" style="16" customWidth="1"/>
    <col min="10255" max="10255" width="7.28515625" style="16" customWidth="1"/>
    <col min="10256" max="10256" width="8" style="16" customWidth="1"/>
    <col min="10257" max="10257" width="6.85546875" style="16" customWidth="1"/>
    <col min="10258" max="10489" width="9.140625" style="16"/>
    <col min="10490" max="10490" width="51" style="16" customWidth="1"/>
    <col min="10491" max="10491" width="0" style="16" hidden="1" customWidth="1"/>
    <col min="10492" max="10492" width="10.42578125" style="16" customWidth="1"/>
    <col min="10493" max="10493" width="7" style="16" customWidth="1"/>
    <col min="10494" max="10494" width="8.28515625" style="16" customWidth="1"/>
    <col min="10495" max="10495" width="7.7109375" style="16" customWidth="1"/>
    <col min="10496" max="10496" width="8" style="16" customWidth="1"/>
    <col min="10497" max="10497" width="8.140625" style="16" customWidth="1"/>
    <col min="10498" max="10498" width="7.42578125" style="16" customWidth="1"/>
    <col min="10499" max="10499" width="8.140625" style="16" customWidth="1"/>
    <col min="10500" max="10500" width="7.7109375" style="16" customWidth="1"/>
    <col min="10501" max="10501" width="8.42578125" style="16" customWidth="1"/>
    <col min="10502" max="10503" width="7.7109375" style="16" customWidth="1"/>
    <col min="10504" max="10504" width="7.85546875" style="16" customWidth="1"/>
    <col min="10505" max="10505" width="7.28515625" style="16" customWidth="1"/>
    <col min="10506" max="10506" width="8.5703125" style="16" customWidth="1"/>
    <col min="10507" max="10507" width="7.85546875" style="16" customWidth="1"/>
    <col min="10508" max="10508" width="7.5703125" style="16" customWidth="1"/>
    <col min="10509" max="10510" width="7.85546875" style="16" customWidth="1"/>
    <col min="10511" max="10511" width="7.28515625" style="16" customWidth="1"/>
    <col min="10512" max="10512" width="8" style="16" customWidth="1"/>
    <col min="10513" max="10513" width="6.85546875" style="16" customWidth="1"/>
    <col min="10514" max="10745" width="9.140625" style="16"/>
    <col min="10746" max="10746" width="51" style="16" customWidth="1"/>
    <col min="10747" max="10747" width="0" style="16" hidden="1" customWidth="1"/>
    <col min="10748" max="10748" width="10.42578125" style="16" customWidth="1"/>
    <col min="10749" max="10749" width="7" style="16" customWidth="1"/>
    <col min="10750" max="10750" width="8.28515625" style="16" customWidth="1"/>
    <col min="10751" max="10751" width="7.7109375" style="16" customWidth="1"/>
    <col min="10752" max="10752" width="8" style="16" customWidth="1"/>
    <col min="10753" max="10753" width="8.140625" style="16" customWidth="1"/>
    <col min="10754" max="10754" width="7.42578125" style="16" customWidth="1"/>
    <col min="10755" max="10755" width="8.140625" style="16" customWidth="1"/>
    <col min="10756" max="10756" width="7.7109375" style="16" customWidth="1"/>
    <col min="10757" max="10757" width="8.42578125" style="16" customWidth="1"/>
    <col min="10758" max="10759" width="7.7109375" style="16" customWidth="1"/>
    <col min="10760" max="10760" width="7.85546875" style="16" customWidth="1"/>
    <col min="10761" max="10761" width="7.28515625" style="16" customWidth="1"/>
    <col min="10762" max="10762" width="8.5703125" style="16" customWidth="1"/>
    <col min="10763" max="10763" width="7.85546875" style="16" customWidth="1"/>
    <col min="10764" max="10764" width="7.5703125" style="16" customWidth="1"/>
    <col min="10765" max="10766" width="7.85546875" style="16" customWidth="1"/>
    <col min="10767" max="10767" width="7.28515625" style="16" customWidth="1"/>
    <col min="10768" max="10768" width="8" style="16" customWidth="1"/>
    <col min="10769" max="10769" width="6.85546875" style="16" customWidth="1"/>
    <col min="10770" max="11001" width="9.140625" style="16"/>
    <col min="11002" max="11002" width="51" style="16" customWidth="1"/>
    <col min="11003" max="11003" width="0" style="16" hidden="1" customWidth="1"/>
    <col min="11004" max="11004" width="10.42578125" style="16" customWidth="1"/>
    <col min="11005" max="11005" width="7" style="16" customWidth="1"/>
    <col min="11006" max="11006" width="8.28515625" style="16" customWidth="1"/>
    <col min="11007" max="11007" width="7.7109375" style="16" customWidth="1"/>
    <col min="11008" max="11008" width="8" style="16" customWidth="1"/>
    <col min="11009" max="11009" width="8.140625" style="16" customWidth="1"/>
    <col min="11010" max="11010" width="7.42578125" style="16" customWidth="1"/>
    <col min="11011" max="11011" width="8.140625" style="16" customWidth="1"/>
    <col min="11012" max="11012" width="7.7109375" style="16" customWidth="1"/>
    <col min="11013" max="11013" width="8.42578125" style="16" customWidth="1"/>
    <col min="11014" max="11015" width="7.7109375" style="16" customWidth="1"/>
    <col min="11016" max="11016" width="7.85546875" style="16" customWidth="1"/>
    <col min="11017" max="11017" width="7.28515625" style="16" customWidth="1"/>
    <col min="11018" max="11018" width="8.5703125" style="16" customWidth="1"/>
    <col min="11019" max="11019" width="7.85546875" style="16" customWidth="1"/>
    <col min="11020" max="11020" width="7.5703125" style="16" customWidth="1"/>
    <col min="11021" max="11022" width="7.85546875" style="16" customWidth="1"/>
    <col min="11023" max="11023" width="7.28515625" style="16" customWidth="1"/>
    <col min="11024" max="11024" width="8" style="16" customWidth="1"/>
    <col min="11025" max="11025" width="6.85546875" style="16" customWidth="1"/>
    <col min="11026" max="11257" width="9.140625" style="16"/>
    <col min="11258" max="11258" width="51" style="16" customWidth="1"/>
    <col min="11259" max="11259" width="0" style="16" hidden="1" customWidth="1"/>
    <col min="11260" max="11260" width="10.42578125" style="16" customWidth="1"/>
    <col min="11261" max="11261" width="7" style="16" customWidth="1"/>
    <col min="11262" max="11262" width="8.28515625" style="16" customWidth="1"/>
    <col min="11263" max="11263" width="7.7109375" style="16" customWidth="1"/>
    <col min="11264" max="11264" width="8" style="16" customWidth="1"/>
    <col min="11265" max="11265" width="8.140625" style="16" customWidth="1"/>
    <col min="11266" max="11266" width="7.42578125" style="16" customWidth="1"/>
    <col min="11267" max="11267" width="8.140625" style="16" customWidth="1"/>
    <col min="11268" max="11268" width="7.7109375" style="16" customWidth="1"/>
    <col min="11269" max="11269" width="8.42578125" style="16" customWidth="1"/>
    <col min="11270" max="11271" width="7.7109375" style="16" customWidth="1"/>
    <col min="11272" max="11272" width="7.85546875" style="16" customWidth="1"/>
    <col min="11273" max="11273" width="7.28515625" style="16" customWidth="1"/>
    <col min="11274" max="11274" width="8.5703125" style="16" customWidth="1"/>
    <col min="11275" max="11275" width="7.85546875" style="16" customWidth="1"/>
    <col min="11276" max="11276" width="7.5703125" style="16" customWidth="1"/>
    <col min="11277" max="11278" width="7.85546875" style="16" customWidth="1"/>
    <col min="11279" max="11279" width="7.28515625" style="16" customWidth="1"/>
    <col min="11280" max="11280" width="8" style="16" customWidth="1"/>
    <col min="11281" max="11281" width="6.85546875" style="16" customWidth="1"/>
    <col min="11282" max="11513" width="9.140625" style="16"/>
    <col min="11514" max="11514" width="51" style="16" customWidth="1"/>
    <col min="11515" max="11515" width="0" style="16" hidden="1" customWidth="1"/>
    <col min="11516" max="11516" width="10.42578125" style="16" customWidth="1"/>
    <col min="11517" max="11517" width="7" style="16" customWidth="1"/>
    <col min="11518" max="11518" width="8.28515625" style="16" customWidth="1"/>
    <col min="11519" max="11519" width="7.7109375" style="16" customWidth="1"/>
    <col min="11520" max="11520" width="8" style="16" customWidth="1"/>
    <col min="11521" max="11521" width="8.140625" style="16" customWidth="1"/>
    <col min="11522" max="11522" width="7.42578125" style="16" customWidth="1"/>
    <col min="11523" max="11523" width="8.140625" style="16" customWidth="1"/>
    <col min="11524" max="11524" width="7.7109375" style="16" customWidth="1"/>
    <col min="11525" max="11525" width="8.42578125" style="16" customWidth="1"/>
    <col min="11526" max="11527" width="7.7109375" style="16" customWidth="1"/>
    <col min="11528" max="11528" width="7.85546875" style="16" customWidth="1"/>
    <col min="11529" max="11529" width="7.28515625" style="16" customWidth="1"/>
    <col min="11530" max="11530" width="8.5703125" style="16" customWidth="1"/>
    <col min="11531" max="11531" width="7.85546875" style="16" customWidth="1"/>
    <col min="11532" max="11532" width="7.5703125" style="16" customWidth="1"/>
    <col min="11533" max="11534" width="7.85546875" style="16" customWidth="1"/>
    <col min="11535" max="11535" width="7.28515625" style="16" customWidth="1"/>
    <col min="11536" max="11536" width="8" style="16" customWidth="1"/>
    <col min="11537" max="11537" width="6.85546875" style="16" customWidth="1"/>
    <col min="11538" max="11769" width="9.140625" style="16"/>
    <col min="11770" max="11770" width="51" style="16" customWidth="1"/>
    <col min="11771" max="11771" width="0" style="16" hidden="1" customWidth="1"/>
    <col min="11772" max="11772" width="10.42578125" style="16" customWidth="1"/>
    <col min="11773" max="11773" width="7" style="16" customWidth="1"/>
    <col min="11774" max="11774" width="8.28515625" style="16" customWidth="1"/>
    <col min="11775" max="11775" width="7.7109375" style="16" customWidth="1"/>
    <col min="11776" max="11776" width="8" style="16" customWidth="1"/>
    <col min="11777" max="11777" width="8.140625" style="16" customWidth="1"/>
    <col min="11778" max="11778" width="7.42578125" style="16" customWidth="1"/>
    <col min="11779" max="11779" width="8.140625" style="16" customWidth="1"/>
    <col min="11780" max="11780" width="7.7109375" style="16" customWidth="1"/>
    <col min="11781" max="11781" width="8.42578125" style="16" customWidth="1"/>
    <col min="11782" max="11783" width="7.7109375" style="16" customWidth="1"/>
    <col min="11784" max="11784" width="7.85546875" style="16" customWidth="1"/>
    <col min="11785" max="11785" width="7.28515625" style="16" customWidth="1"/>
    <col min="11786" max="11786" width="8.5703125" style="16" customWidth="1"/>
    <col min="11787" max="11787" width="7.85546875" style="16" customWidth="1"/>
    <col min="11788" max="11788" width="7.5703125" style="16" customWidth="1"/>
    <col min="11789" max="11790" width="7.85546875" style="16" customWidth="1"/>
    <col min="11791" max="11791" width="7.28515625" style="16" customWidth="1"/>
    <col min="11792" max="11792" width="8" style="16" customWidth="1"/>
    <col min="11793" max="11793" width="6.85546875" style="16" customWidth="1"/>
    <col min="11794" max="12025" width="9.140625" style="16"/>
    <col min="12026" max="12026" width="51" style="16" customWidth="1"/>
    <col min="12027" max="12027" width="0" style="16" hidden="1" customWidth="1"/>
    <col min="12028" max="12028" width="10.42578125" style="16" customWidth="1"/>
    <col min="12029" max="12029" width="7" style="16" customWidth="1"/>
    <col min="12030" max="12030" width="8.28515625" style="16" customWidth="1"/>
    <col min="12031" max="12031" width="7.7109375" style="16" customWidth="1"/>
    <col min="12032" max="12032" width="8" style="16" customWidth="1"/>
    <col min="12033" max="12033" width="8.140625" style="16" customWidth="1"/>
    <col min="12034" max="12034" width="7.42578125" style="16" customWidth="1"/>
    <col min="12035" max="12035" width="8.140625" style="16" customWidth="1"/>
    <col min="12036" max="12036" width="7.7109375" style="16" customWidth="1"/>
    <col min="12037" max="12037" width="8.42578125" style="16" customWidth="1"/>
    <col min="12038" max="12039" width="7.7109375" style="16" customWidth="1"/>
    <col min="12040" max="12040" width="7.85546875" style="16" customWidth="1"/>
    <col min="12041" max="12041" width="7.28515625" style="16" customWidth="1"/>
    <col min="12042" max="12042" width="8.5703125" style="16" customWidth="1"/>
    <col min="12043" max="12043" width="7.85546875" style="16" customWidth="1"/>
    <col min="12044" max="12044" width="7.5703125" style="16" customWidth="1"/>
    <col min="12045" max="12046" width="7.85546875" style="16" customWidth="1"/>
    <col min="12047" max="12047" width="7.28515625" style="16" customWidth="1"/>
    <col min="12048" max="12048" width="8" style="16" customWidth="1"/>
    <col min="12049" max="12049" width="6.85546875" style="16" customWidth="1"/>
    <col min="12050" max="12281" width="9.140625" style="16"/>
    <col min="12282" max="12282" width="51" style="16" customWidth="1"/>
    <col min="12283" max="12283" width="0" style="16" hidden="1" customWidth="1"/>
    <col min="12284" max="12284" width="10.42578125" style="16" customWidth="1"/>
    <col min="12285" max="12285" width="7" style="16" customWidth="1"/>
    <col min="12286" max="12286" width="8.28515625" style="16" customWidth="1"/>
    <col min="12287" max="12287" width="7.7109375" style="16" customWidth="1"/>
    <col min="12288" max="12288" width="8" style="16" customWidth="1"/>
    <col min="12289" max="12289" width="8.140625" style="16" customWidth="1"/>
    <col min="12290" max="12290" width="7.42578125" style="16" customWidth="1"/>
    <col min="12291" max="12291" width="8.140625" style="16" customWidth="1"/>
    <col min="12292" max="12292" width="7.7109375" style="16" customWidth="1"/>
    <col min="12293" max="12293" width="8.42578125" style="16" customWidth="1"/>
    <col min="12294" max="12295" width="7.7109375" style="16" customWidth="1"/>
    <col min="12296" max="12296" width="7.85546875" style="16" customWidth="1"/>
    <col min="12297" max="12297" width="7.28515625" style="16" customWidth="1"/>
    <col min="12298" max="12298" width="8.5703125" style="16" customWidth="1"/>
    <col min="12299" max="12299" width="7.85546875" style="16" customWidth="1"/>
    <col min="12300" max="12300" width="7.5703125" style="16" customWidth="1"/>
    <col min="12301" max="12302" width="7.85546875" style="16" customWidth="1"/>
    <col min="12303" max="12303" width="7.28515625" style="16" customWidth="1"/>
    <col min="12304" max="12304" width="8" style="16" customWidth="1"/>
    <col min="12305" max="12305" width="6.85546875" style="16" customWidth="1"/>
    <col min="12306" max="12537" width="9.140625" style="16"/>
    <col min="12538" max="12538" width="51" style="16" customWidth="1"/>
    <col min="12539" max="12539" width="0" style="16" hidden="1" customWidth="1"/>
    <col min="12540" max="12540" width="10.42578125" style="16" customWidth="1"/>
    <col min="12541" max="12541" width="7" style="16" customWidth="1"/>
    <col min="12542" max="12542" width="8.28515625" style="16" customWidth="1"/>
    <col min="12543" max="12543" width="7.7109375" style="16" customWidth="1"/>
    <col min="12544" max="12544" width="8" style="16" customWidth="1"/>
    <col min="12545" max="12545" width="8.140625" style="16" customWidth="1"/>
    <col min="12546" max="12546" width="7.42578125" style="16" customWidth="1"/>
    <col min="12547" max="12547" width="8.140625" style="16" customWidth="1"/>
    <col min="12548" max="12548" width="7.7109375" style="16" customWidth="1"/>
    <col min="12549" max="12549" width="8.42578125" style="16" customWidth="1"/>
    <col min="12550" max="12551" width="7.7109375" style="16" customWidth="1"/>
    <col min="12552" max="12552" width="7.85546875" style="16" customWidth="1"/>
    <col min="12553" max="12553" width="7.28515625" style="16" customWidth="1"/>
    <col min="12554" max="12554" width="8.5703125" style="16" customWidth="1"/>
    <col min="12555" max="12555" width="7.85546875" style="16" customWidth="1"/>
    <col min="12556" max="12556" width="7.5703125" style="16" customWidth="1"/>
    <col min="12557" max="12558" width="7.85546875" style="16" customWidth="1"/>
    <col min="12559" max="12559" width="7.28515625" style="16" customWidth="1"/>
    <col min="12560" max="12560" width="8" style="16" customWidth="1"/>
    <col min="12561" max="12561" width="6.85546875" style="16" customWidth="1"/>
    <col min="12562" max="12793" width="9.140625" style="16"/>
    <col min="12794" max="12794" width="51" style="16" customWidth="1"/>
    <col min="12795" max="12795" width="0" style="16" hidden="1" customWidth="1"/>
    <col min="12796" max="12796" width="10.42578125" style="16" customWidth="1"/>
    <col min="12797" max="12797" width="7" style="16" customWidth="1"/>
    <col min="12798" max="12798" width="8.28515625" style="16" customWidth="1"/>
    <col min="12799" max="12799" width="7.7109375" style="16" customWidth="1"/>
    <col min="12800" max="12800" width="8" style="16" customWidth="1"/>
    <col min="12801" max="12801" width="8.140625" style="16" customWidth="1"/>
    <col min="12802" max="12802" width="7.42578125" style="16" customWidth="1"/>
    <col min="12803" max="12803" width="8.140625" style="16" customWidth="1"/>
    <col min="12804" max="12804" width="7.7109375" style="16" customWidth="1"/>
    <col min="12805" max="12805" width="8.42578125" style="16" customWidth="1"/>
    <col min="12806" max="12807" width="7.7109375" style="16" customWidth="1"/>
    <col min="12808" max="12808" width="7.85546875" style="16" customWidth="1"/>
    <col min="12809" max="12809" width="7.28515625" style="16" customWidth="1"/>
    <col min="12810" max="12810" width="8.5703125" style="16" customWidth="1"/>
    <col min="12811" max="12811" width="7.85546875" style="16" customWidth="1"/>
    <col min="12812" max="12812" width="7.5703125" style="16" customWidth="1"/>
    <col min="12813" max="12814" width="7.85546875" style="16" customWidth="1"/>
    <col min="12815" max="12815" width="7.28515625" style="16" customWidth="1"/>
    <col min="12816" max="12816" width="8" style="16" customWidth="1"/>
    <col min="12817" max="12817" width="6.85546875" style="16" customWidth="1"/>
    <col min="12818" max="13049" width="9.140625" style="16"/>
    <col min="13050" max="13050" width="51" style="16" customWidth="1"/>
    <col min="13051" max="13051" width="0" style="16" hidden="1" customWidth="1"/>
    <col min="13052" max="13052" width="10.42578125" style="16" customWidth="1"/>
    <col min="13053" max="13053" width="7" style="16" customWidth="1"/>
    <col min="13054" max="13054" width="8.28515625" style="16" customWidth="1"/>
    <col min="13055" max="13055" width="7.7109375" style="16" customWidth="1"/>
    <col min="13056" max="13056" width="8" style="16" customWidth="1"/>
    <col min="13057" max="13057" width="8.140625" style="16" customWidth="1"/>
    <col min="13058" max="13058" width="7.42578125" style="16" customWidth="1"/>
    <col min="13059" max="13059" width="8.140625" style="16" customWidth="1"/>
    <col min="13060" max="13060" width="7.7109375" style="16" customWidth="1"/>
    <col min="13061" max="13061" width="8.42578125" style="16" customWidth="1"/>
    <col min="13062" max="13063" width="7.7109375" style="16" customWidth="1"/>
    <col min="13064" max="13064" width="7.85546875" style="16" customWidth="1"/>
    <col min="13065" max="13065" width="7.28515625" style="16" customWidth="1"/>
    <col min="13066" max="13066" width="8.5703125" style="16" customWidth="1"/>
    <col min="13067" max="13067" width="7.85546875" style="16" customWidth="1"/>
    <col min="13068" max="13068" width="7.5703125" style="16" customWidth="1"/>
    <col min="13069" max="13070" width="7.85546875" style="16" customWidth="1"/>
    <col min="13071" max="13071" width="7.28515625" style="16" customWidth="1"/>
    <col min="13072" max="13072" width="8" style="16" customWidth="1"/>
    <col min="13073" max="13073" width="6.85546875" style="16" customWidth="1"/>
    <col min="13074" max="13305" width="9.140625" style="16"/>
    <col min="13306" max="13306" width="51" style="16" customWidth="1"/>
    <col min="13307" max="13307" width="0" style="16" hidden="1" customWidth="1"/>
    <col min="13308" max="13308" width="10.42578125" style="16" customWidth="1"/>
    <col min="13309" max="13309" width="7" style="16" customWidth="1"/>
    <col min="13310" max="13310" width="8.28515625" style="16" customWidth="1"/>
    <col min="13311" max="13311" width="7.7109375" style="16" customWidth="1"/>
    <col min="13312" max="13312" width="8" style="16" customWidth="1"/>
    <col min="13313" max="13313" width="8.140625" style="16" customWidth="1"/>
    <col min="13314" max="13314" width="7.42578125" style="16" customWidth="1"/>
    <col min="13315" max="13315" width="8.140625" style="16" customWidth="1"/>
    <col min="13316" max="13316" width="7.7109375" style="16" customWidth="1"/>
    <col min="13317" max="13317" width="8.42578125" style="16" customWidth="1"/>
    <col min="13318" max="13319" width="7.7109375" style="16" customWidth="1"/>
    <col min="13320" max="13320" width="7.85546875" style="16" customWidth="1"/>
    <col min="13321" max="13321" width="7.28515625" style="16" customWidth="1"/>
    <col min="13322" max="13322" width="8.5703125" style="16" customWidth="1"/>
    <col min="13323" max="13323" width="7.85546875" style="16" customWidth="1"/>
    <col min="13324" max="13324" width="7.5703125" style="16" customWidth="1"/>
    <col min="13325" max="13326" width="7.85546875" style="16" customWidth="1"/>
    <col min="13327" max="13327" width="7.28515625" style="16" customWidth="1"/>
    <col min="13328" max="13328" width="8" style="16" customWidth="1"/>
    <col min="13329" max="13329" width="6.85546875" style="16" customWidth="1"/>
    <col min="13330" max="13561" width="9.140625" style="16"/>
    <col min="13562" max="13562" width="51" style="16" customWidth="1"/>
    <col min="13563" max="13563" width="0" style="16" hidden="1" customWidth="1"/>
    <col min="13564" max="13564" width="10.42578125" style="16" customWidth="1"/>
    <col min="13565" max="13565" width="7" style="16" customWidth="1"/>
    <col min="13566" max="13566" width="8.28515625" style="16" customWidth="1"/>
    <col min="13567" max="13567" width="7.7109375" style="16" customWidth="1"/>
    <col min="13568" max="13568" width="8" style="16" customWidth="1"/>
    <col min="13569" max="13569" width="8.140625" style="16" customWidth="1"/>
    <col min="13570" max="13570" width="7.42578125" style="16" customWidth="1"/>
    <col min="13571" max="13571" width="8.140625" style="16" customWidth="1"/>
    <col min="13572" max="13572" width="7.7109375" style="16" customWidth="1"/>
    <col min="13573" max="13573" width="8.42578125" style="16" customWidth="1"/>
    <col min="13574" max="13575" width="7.7109375" style="16" customWidth="1"/>
    <col min="13576" max="13576" width="7.85546875" style="16" customWidth="1"/>
    <col min="13577" max="13577" width="7.28515625" style="16" customWidth="1"/>
    <col min="13578" max="13578" width="8.5703125" style="16" customWidth="1"/>
    <col min="13579" max="13579" width="7.85546875" style="16" customWidth="1"/>
    <col min="13580" max="13580" width="7.5703125" style="16" customWidth="1"/>
    <col min="13581" max="13582" width="7.85546875" style="16" customWidth="1"/>
    <col min="13583" max="13583" width="7.28515625" style="16" customWidth="1"/>
    <col min="13584" max="13584" width="8" style="16" customWidth="1"/>
    <col min="13585" max="13585" width="6.85546875" style="16" customWidth="1"/>
    <col min="13586" max="13817" width="9.140625" style="16"/>
    <col min="13818" max="13818" width="51" style="16" customWidth="1"/>
    <col min="13819" max="13819" width="0" style="16" hidden="1" customWidth="1"/>
    <col min="13820" max="13820" width="10.42578125" style="16" customWidth="1"/>
    <col min="13821" max="13821" width="7" style="16" customWidth="1"/>
    <col min="13822" max="13822" width="8.28515625" style="16" customWidth="1"/>
    <col min="13823" max="13823" width="7.7109375" style="16" customWidth="1"/>
    <col min="13824" max="13824" width="8" style="16" customWidth="1"/>
    <col min="13825" max="13825" width="8.140625" style="16" customWidth="1"/>
    <col min="13826" max="13826" width="7.42578125" style="16" customWidth="1"/>
    <col min="13827" max="13827" width="8.140625" style="16" customWidth="1"/>
    <col min="13828" max="13828" width="7.7109375" style="16" customWidth="1"/>
    <col min="13829" max="13829" width="8.42578125" style="16" customWidth="1"/>
    <col min="13830" max="13831" width="7.7109375" style="16" customWidth="1"/>
    <col min="13832" max="13832" width="7.85546875" style="16" customWidth="1"/>
    <col min="13833" max="13833" width="7.28515625" style="16" customWidth="1"/>
    <col min="13834" max="13834" width="8.5703125" style="16" customWidth="1"/>
    <col min="13835" max="13835" width="7.85546875" style="16" customWidth="1"/>
    <col min="13836" max="13836" width="7.5703125" style="16" customWidth="1"/>
    <col min="13837" max="13838" width="7.85546875" style="16" customWidth="1"/>
    <col min="13839" max="13839" width="7.28515625" style="16" customWidth="1"/>
    <col min="13840" max="13840" width="8" style="16" customWidth="1"/>
    <col min="13841" max="13841" width="6.85546875" style="16" customWidth="1"/>
    <col min="13842" max="14073" width="9.140625" style="16"/>
    <col min="14074" max="14074" width="51" style="16" customWidth="1"/>
    <col min="14075" max="14075" width="0" style="16" hidden="1" customWidth="1"/>
    <col min="14076" max="14076" width="10.42578125" style="16" customWidth="1"/>
    <col min="14077" max="14077" width="7" style="16" customWidth="1"/>
    <col min="14078" max="14078" width="8.28515625" style="16" customWidth="1"/>
    <col min="14079" max="14079" width="7.7109375" style="16" customWidth="1"/>
    <col min="14080" max="14080" width="8" style="16" customWidth="1"/>
    <col min="14081" max="14081" width="8.140625" style="16" customWidth="1"/>
    <col min="14082" max="14082" width="7.42578125" style="16" customWidth="1"/>
    <col min="14083" max="14083" width="8.140625" style="16" customWidth="1"/>
    <col min="14084" max="14084" width="7.7109375" style="16" customWidth="1"/>
    <col min="14085" max="14085" width="8.42578125" style="16" customWidth="1"/>
    <col min="14086" max="14087" width="7.7109375" style="16" customWidth="1"/>
    <col min="14088" max="14088" width="7.85546875" style="16" customWidth="1"/>
    <col min="14089" max="14089" width="7.28515625" style="16" customWidth="1"/>
    <col min="14090" max="14090" width="8.5703125" style="16" customWidth="1"/>
    <col min="14091" max="14091" width="7.85546875" style="16" customWidth="1"/>
    <col min="14092" max="14092" width="7.5703125" style="16" customWidth="1"/>
    <col min="14093" max="14094" width="7.85546875" style="16" customWidth="1"/>
    <col min="14095" max="14095" width="7.28515625" style="16" customWidth="1"/>
    <col min="14096" max="14096" width="8" style="16" customWidth="1"/>
    <col min="14097" max="14097" width="6.85546875" style="16" customWidth="1"/>
    <col min="14098" max="14329" width="9.140625" style="16"/>
    <col min="14330" max="14330" width="51" style="16" customWidth="1"/>
    <col min="14331" max="14331" width="0" style="16" hidden="1" customWidth="1"/>
    <col min="14332" max="14332" width="10.42578125" style="16" customWidth="1"/>
    <col min="14333" max="14333" width="7" style="16" customWidth="1"/>
    <col min="14334" max="14334" width="8.28515625" style="16" customWidth="1"/>
    <col min="14335" max="14335" width="7.7109375" style="16" customWidth="1"/>
    <col min="14336" max="14336" width="8" style="16" customWidth="1"/>
    <col min="14337" max="14337" width="8.140625" style="16" customWidth="1"/>
    <col min="14338" max="14338" width="7.42578125" style="16" customWidth="1"/>
    <col min="14339" max="14339" width="8.140625" style="16" customWidth="1"/>
    <col min="14340" max="14340" width="7.7109375" style="16" customWidth="1"/>
    <col min="14341" max="14341" width="8.42578125" style="16" customWidth="1"/>
    <col min="14342" max="14343" width="7.7109375" style="16" customWidth="1"/>
    <col min="14344" max="14344" width="7.85546875" style="16" customWidth="1"/>
    <col min="14345" max="14345" width="7.28515625" style="16" customWidth="1"/>
    <col min="14346" max="14346" width="8.5703125" style="16" customWidth="1"/>
    <col min="14347" max="14347" width="7.85546875" style="16" customWidth="1"/>
    <col min="14348" max="14348" width="7.5703125" style="16" customWidth="1"/>
    <col min="14349" max="14350" width="7.85546875" style="16" customWidth="1"/>
    <col min="14351" max="14351" width="7.28515625" style="16" customWidth="1"/>
    <col min="14352" max="14352" width="8" style="16" customWidth="1"/>
    <col min="14353" max="14353" width="6.85546875" style="16" customWidth="1"/>
    <col min="14354" max="14585" width="9.140625" style="16"/>
    <col min="14586" max="14586" width="51" style="16" customWidth="1"/>
    <col min="14587" max="14587" width="0" style="16" hidden="1" customWidth="1"/>
    <col min="14588" max="14588" width="10.42578125" style="16" customWidth="1"/>
    <col min="14589" max="14589" width="7" style="16" customWidth="1"/>
    <col min="14590" max="14590" width="8.28515625" style="16" customWidth="1"/>
    <col min="14591" max="14591" width="7.7109375" style="16" customWidth="1"/>
    <col min="14592" max="14592" width="8" style="16" customWidth="1"/>
    <col min="14593" max="14593" width="8.140625" style="16" customWidth="1"/>
    <col min="14594" max="14594" width="7.42578125" style="16" customWidth="1"/>
    <col min="14595" max="14595" width="8.140625" style="16" customWidth="1"/>
    <col min="14596" max="14596" width="7.7109375" style="16" customWidth="1"/>
    <col min="14597" max="14597" width="8.42578125" style="16" customWidth="1"/>
    <col min="14598" max="14599" width="7.7109375" style="16" customWidth="1"/>
    <col min="14600" max="14600" width="7.85546875" style="16" customWidth="1"/>
    <col min="14601" max="14601" width="7.28515625" style="16" customWidth="1"/>
    <col min="14602" max="14602" width="8.5703125" style="16" customWidth="1"/>
    <col min="14603" max="14603" width="7.85546875" style="16" customWidth="1"/>
    <col min="14604" max="14604" width="7.5703125" style="16" customWidth="1"/>
    <col min="14605" max="14606" width="7.85546875" style="16" customWidth="1"/>
    <col min="14607" max="14607" width="7.28515625" style="16" customWidth="1"/>
    <col min="14608" max="14608" width="8" style="16" customWidth="1"/>
    <col min="14609" max="14609" width="6.85546875" style="16" customWidth="1"/>
    <col min="14610" max="14841" width="9.140625" style="16"/>
    <col min="14842" max="14842" width="51" style="16" customWidth="1"/>
    <col min="14843" max="14843" width="0" style="16" hidden="1" customWidth="1"/>
    <col min="14844" max="14844" width="10.42578125" style="16" customWidth="1"/>
    <col min="14845" max="14845" width="7" style="16" customWidth="1"/>
    <col min="14846" max="14846" width="8.28515625" style="16" customWidth="1"/>
    <col min="14847" max="14847" width="7.7109375" style="16" customWidth="1"/>
    <col min="14848" max="14848" width="8" style="16" customWidth="1"/>
    <col min="14849" max="14849" width="8.140625" style="16" customWidth="1"/>
    <col min="14850" max="14850" width="7.42578125" style="16" customWidth="1"/>
    <col min="14851" max="14851" width="8.140625" style="16" customWidth="1"/>
    <col min="14852" max="14852" width="7.7109375" style="16" customWidth="1"/>
    <col min="14853" max="14853" width="8.42578125" style="16" customWidth="1"/>
    <col min="14854" max="14855" width="7.7109375" style="16" customWidth="1"/>
    <col min="14856" max="14856" width="7.85546875" style="16" customWidth="1"/>
    <col min="14857" max="14857" width="7.28515625" style="16" customWidth="1"/>
    <col min="14858" max="14858" width="8.5703125" style="16" customWidth="1"/>
    <col min="14859" max="14859" width="7.85546875" style="16" customWidth="1"/>
    <col min="14860" max="14860" width="7.5703125" style="16" customWidth="1"/>
    <col min="14861" max="14862" width="7.85546875" style="16" customWidth="1"/>
    <col min="14863" max="14863" width="7.28515625" style="16" customWidth="1"/>
    <col min="14864" max="14864" width="8" style="16" customWidth="1"/>
    <col min="14865" max="14865" width="6.85546875" style="16" customWidth="1"/>
    <col min="14866" max="15097" width="9.140625" style="16"/>
    <col min="15098" max="15098" width="51" style="16" customWidth="1"/>
    <col min="15099" max="15099" width="0" style="16" hidden="1" customWidth="1"/>
    <col min="15100" max="15100" width="10.42578125" style="16" customWidth="1"/>
    <col min="15101" max="15101" width="7" style="16" customWidth="1"/>
    <col min="15102" max="15102" width="8.28515625" style="16" customWidth="1"/>
    <col min="15103" max="15103" width="7.7109375" style="16" customWidth="1"/>
    <col min="15104" max="15104" width="8" style="16" customWidth="1"/>
    <col min="15105" max="15105" width="8.140625" style="16" customWidth="1"/>
    <col min="15106" max="15106" width="7.42578125" style="16" customWidth="1"/>
    <col min="15107" max="15107" width="8.140625" style="16" customWidth="1"/>
    <col min="15108" max="15108" width="7.7109375" style="16" customWidth="1"/>
    <col min="15109" max="15109" width="8.42578125" style="16" customWidth="1"/>
    <col min="15110" max="15111" width="7.7109375" style="16" customWidth="1"/>
    <col min="15112" max="15112" width="7.85546875" style="16" customWidth="1"/>
    <col min="15113" max="15113" width="7.28515625" style="16" customWidth="1"/>
    <col min="15114" max="15114" width="8.5703125" style="16" customWidth="1"/>
    <col min="15115" max="15115" width="7.85546875" style="16" customWidth="1"/>
    <col min="15116" max="15116" width="7.5703125" style="16" customWidth="1"/>
    <col min="15117" max="15118" width="7.85546875" style="16" customWidth="1"/>
    <col min="15119" max="15119" width="7.28515625" style="16" customWidth="1"/>
    <col min="15120" max="15120" width="8" style="16" customWidth="1"/>
    <col min="15121" max="15121" width="6.85546875" style="16" customWidth="1"/>
    <col min="15122" max="15353" width="9.140625" style="16"/>
    <col min="15354" max="15354" width="51" style="16" customWidth="1"/>
    <col min="15355" max="15355" width="0" style="16" hidden="1" customWidth="1"/>
    <col min="15356" max="15356" width="10.42578125" style="16" customWidth="1"/>
    <col min="15357" max="15357" width="7" style="16" customWidth="1"/>
    <col min="15358" max="15358" width="8.28515625" style="16" customWidth="1"/>
    <col min="15359" max="15359" width="7.7109375" style="16" customWidth="1"/>
    <col min="15360" max="15360" width="8" style="16" customWidth="1"/>
    <col min="15361" max="15361" width="8.140625" style="16" customWidth="1"/>
    <col min="15362" max="15362" width="7.42578125" style="16" customWidth="1"/>
    <col min="15363" max="15363" width="8.140625" style="16" customWidth="1"/>
    <col min="15364" max="15364" width="7.7109375" style="16" customWidth="1"/>
    <col min="15365" max="15365" width="8.42578125" style="16" customWidth="1"/>
    <col min="15366" max="15367" width="7.7109375" style="16" customWidth="1"/>
    <col min="15368" max="15368" width="7.85546875" style="16" customWidth="1"/>
    <col min="15369" max="15369" width="7.28515625" style="16" customWidth="1"/>
    <col min="15370" max="15370" width="8.5703125" style="16" customWidth="1"/>
    <col min="15371" max="15371" width="7.85546875" style="16" customWidth="1"/>
    <col min="15372" max="15372" width="7.5703125" style="16" customWidth="1"/>
    <col min="15373" max="15374" width="7.85546875" style="16" customWidth="1"/>
    <col min="15375" max="15375" width="7.28515625" style="16" customWidth="1"/>
    <col min="15376" max="15376" width="8" style="16" customWidth="1"/>
    <col min="15377" max="15377" width="6.85546875" style="16" customWidth="1"/>
    <col min="15378" max="15609" width="9.140625" style="16"/>
    <col min="15610" max="15610" width="51" style="16" customWidth="1"/>
    <col min="15611" max="15611" width="0" style="16" hidden="1" customWidth="1"/>
    <col min="15612" max="15612" width="10.42578125" style="16" customWidth="1"/>
    <col min="15613" max="15613" width="7" style="16" customWidth="1"/>
    <col min="15614" max="15614" width="8.28515625" style="16" customWidth="1"/>
    <col min="15615" max="15615" width="7.7109375" style="16" customWidth="1"/>
    <col min="15616" max="15616" width="8" style="16" customWidth="1"/>
    <col min="15617" max="15617" width="8.140625" style="16" customWidth="1"/>
    <col min="15618" max="15618" width="7.42578125" style="16" customWidth="1"/>
    <col min="15619" max="15619" width="8.140625" style="16" customWidth="1"/>
    <col min="15620" max="15620" width="7.7109375" style="16" customWidth="1"/>
    <col min="15621" max="15621" width="8.42578125" style="16" customWidth="1"/>
    <col min="15622" max="15623" width="7.7109375" style="16" customWidth="1"/>
    <col min="15624" max="15624" width="7.85546875" style="16" customWidth="1"/>
    <col min="15625" max="15625" width="7.28515625" style="16" customWidth="1"/>
    <col min="15626" max="15626" width="8.5703125" style="16" customWidth="1"/>
    <col min="15627" max="15627" width="7.85546875" style="16" customWidth="1"/>
    <col min="15628" max="15628" width="7.5703125" style="16" customWidth="1"/>
    <col min="15629" max="15630" width="7.85546875" style="16" customWidth="1"/>
    <col min="15631" max="15631" width="7.28515625" style="16" customWidth="1"/>
    <col min="15632" max="15632" width="8" style="16" customWidth="1"/>
    <col min="15633" max="15633" width="6.85546875" style="16" customWidth="1"/>
    <col min="15634" max="15865" width="9.140625" style="16"/>
    <col min="15866" max="15866" width="51" style="16" customWidth="1"/>
    <col min="15867" max="15867" width="0" style="16" hidden="1" customWidth="1"/>
    <col min="15868" max="15868" width="10.42578125" style="16" customWidth="1"/>
    <col min="15869" max="15869" width="7" style="16" customWidth="1"/>
    <col min="15870" max="15870" width="8.28515625" style="16" customWidth="1"/>
    <col min="15871" max="15871" width="7.7109375" style="16" customWidth="1"/>
    <col min="15872" max="15872" width="8" style="16" customWidth="1"/>
    <col min="15873" max="15873" width="8.140625" style="16" customWidth="1"/>
    <col min="15874" max="15874" width="7.42578125" style="16" customWidth="1"/>
    <col min="15875" max="15875" width="8.140625" style="16" customWidth="1"/>
    <col min="15876" max="15876" width="7.7109375" style="16" customWidth="1"/>
    <col min="15877" max="15877" width="8.42578125" style="16" customWidth="1"/>
    <col min="15878" max="15879" width="7.7109375" style="16" customWidth="1"/>
    <col min="15880" max="15880" width="7.85546875" style="16" customWidth="1"/>
    <col min="15881" max="15881" width="7.28515625" style="16" customWidth="1"/>
    <col min="15882" max="15882" width="8.5703125" style="16" customWidth="1"/>
    <col min="15883" max="15883" width="7.85546875" style="16" customWidth="1"/>
    <col min="15884" max="15884" width="7.5703125" style="16" customWidth="1"/>
    <col min="15885" max="15886" width="7.85546875" style="16" customWidth="1"/>
    <col min="15887" max="15887" width="7.28515625" style="16" customWidth="1"/>
    <col min="15888" max="15888" width="8" style="16" customWidth="1"/>
    <col min="15889" max="15889" width="6.85546875" style="16" customWidth="1"/>
    <col min="15890" max="16121" width="9.140625" style="16"/>
    <col min="16122" max="16122" width="51" style="16" customWidth="1"/>
    <col min="16123" max="16123" width="0" style="16" hidden="1" customWidth="1"/>
    <col min="16124" max="16124" width="10.42578125" style="16" customWidth="1"/>
    <col min="16125" max="16125" width="7" style="16" customWidth="1"/>
    <col min="16126" max="16126" width="8.28515625" style="16" customWidth="1"/>
    <col min="16127" max="16127" width="7.7109375" style="16" customWidth="1"/>
    <col min="16128" max="16128" width="8" style="16" customWidth="1"/>
    <col min="16129" max="16129" width="8.140625" style="16" customWidth="1"/>
    <col min="16130" max="16130" width="7.42578125" style="16" customWidth="1"/>
    <col min="16131" max="16131" width="8.140625" style="16" customWidth="1"/>
    <col min="16132" max="16132" width="7.7109375" style="16" customWidth="1"/>
    <col min="16133" max="16133" width="8.42578125" style="16" customWidth="1"/>
    <col min="16134" max="16135" width="7.7109375" style="16" customWidth="1"/>
    <col min="16136" max="16136" width="7.85546875" style="16" customWidth="1"/>
    <col min="16137" max="16137" width="7.28515625" style="16" customWidth="1"/>
    <col min="16138" max="16138" width="8.5703125" style="16" customWidth="1"/>
    <col min="16139" max="16139" width="7.85546875" style="16" customWidth="1"/>
    <col min="16140" max="16140" width="7.5703125" style="16" customWidth="1"/>
    <col min="16141" max="16142" width="7.85546875" style="16" customWidth="1"/>
    <col min="16143" max="16143" width="7.28515625" style="16" customWidth="1"/>
    <col min="16144" max="16144" width="8" style="16" customWidth="1"/>
    <col min="16145" max="16145" width="6.85546875" style="16" customWidth="1"/>
    <col min="16146" max="16384" width="9.140625" style="16"/>
  </cols>
  <sheetData>
    <row r="1" spans="1:17" ht="44.25" customHeight="1" x14ac:dyDescent="0.25">
      <c r="C1" s="17"/>
      <c r="D1" s="17"/>
      <c r="E1" s="17"/>
      <c r="F1" s="17"/>
      <c r="G1" s="17"/>
      <c r="H1" s="17"/>
      <c r="I1" s="17"/>
      <c r="J1" s="17"/>
      <c r="K1" s="532" t="s">
        <v>62</v>
      </c>
      <c r="L1" s="532"/>
      <c r="M1" s="532"/>
      <c r="N1" s="532"/>
      <c r="O1" s="532"/>
      <c r="P1" s="532"/>
      <c r="Q1" s="532"/>
    </row>
    <row r="2" spans="1:17" ht="21" customHeight="1" x14ac:dyDescent="0.25">
      <c r="A2" s="3" t="s">
        <v>64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9"/>
    </row>
    <row r="3" spans="1:17" s="4" customFormat="1" ht="21" customHeight="1" x14ac:dyDescent="0.25">
      <c r="A3" s="4" t="s">
        <v>74</v>
      </c>
    </row>
    <row r="4" spans="1:17" x14ac:dyDescent="0.25">
      <c r="A4" s="20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21"/>
    </row>
    <row r="5" spans="1:17" ht="114" x14ac:dyDescent="0.25">
      <c r="A5" s="22" t="s">
        <v>2</v>
      </c>
      <c r="B5" s="22" t="s">
        <v>3</v>
      </c>
      <c r="C5" s="23" t="s">
        <v>4</v>
      </c>
      <c r="D5" s="24" t="s">
        <v>43</v>
      </c>
      <c r="E5" s="25" t="s">
        <v>73</v>
      </c>
      <c r="F5" s="25" t="s">
        <v>44</v>
      </c>
      <c r="G5" s="26" t="s">
        <v>51</v>
      </c>
      <c r="H5" s="26" t="s">
        <v>52</v>
      </c>
      <c r="I5" s="26" t="s">
        <v>53</v>
      </c>
      <c r="J5" s="26" t="s">
        <v>54</v>
      </c>
      <c r="K5" s="26" t="s">
        <v>55</v>
      </c>
      <c r="L5" s="26" t="s">
        <v>56</v>
      </c>
      <c r="M5" s="26" t="s">
        <v>57</v>
      </c>
      <c r="N5" s="26" t="s">
        <v>58</v>
      </c>
      <c r="O5" s="26" t="s">
        <v>59</v>
      </c>
      <c r="P5" s="26" t="s">
        <v>60</v>
      </c>
      <c r="Q5" s="25" t="s">
        <v>1</v>
      </c>
    </row>
    <row r="6" spans="1:17" ht="12" customHeight="1" x14ac:dyDescent="0.25">
      <c r="A6" s="27">
        <v>1</v>
      </c>
      <c r="B6" s="10"/>
      <c r="C6" s="28"/>
      <c r="D6" s="29"/>
      <c r="E6" s="29"/>
      <c r="F6" s="29"/>
      <c r="G6" s="30">
        <v>21</v>
      </c>
      <c r="H6" s="31">
        <v>22</v>
      </c>
      <c r="I6" s="30">
        <v>24</v>
      </c>
      <c r="J6" s="30">
        <v>25</v>
      </c>
      <c r="K6" s="30">
        <v>26</v>
      </c>
      <c r="L6" s="30">
        <v>27</v>
      </c>
      <c r="M6" s="30">
        <v>28</v>
      </c>
      <c r="N6" s="30">
        <v>31</v>
      </c>
      <c r="O6" s="30">
        <v>32</v>
      </c>
      <c r="P6" s="30">
        <v>33</v>
      </c>
      <c r="Q6" s="32"/>
    </row>
    <row r="7" spans="1:17" ht="28.5" x14ac:dyDescent="0.25">
      <c r="A7" s="11">
        <v>1</v>
      </c>
      <c r="B7" s="12">
        <v>1</v>
      </c>
      <c r="C7" s="33" t="s">
        <v>45</v>
      </c>
      <c r="D7" s="29"/>
      <c r="E7" s="29"/>
      <c r="F7" s="34"/>
      <c r="G7" s="35"/>
      <c r="H7" s="35"/>
      <c r="I7" s="35"/>
      <c r="J7" s="35"/>
      <c r="K7" s="35"/>
      <c r="L7" s="35"/>
      <c r="M7" s="36"/>
      <c r="N7" s="36"/>
      <c r="O7" s="36"/>
      <c r="P7" s="36"/>
      <c r="Q7" s="34"/>
    </row>
    <row r="8" spans="1:17" s="41" customFormat="1" ht="45" x14ac:dyDescent="0.25">
      <c r="A8" s="37">
        <v>1</v>
      </c>
      <c r="B8" s="38">
        <v>1</v>
      </c>
      <c r="C8" s="39" t="s">
        <v>323</v>
      </c>
      <c r="D8" s="40" t="e">
        <f>SUM(D9:D9)</f>
        <v>#REF!</v>
      </c>
      <c r="E8" s="147" t="s">
        <v>324</v>
      </c>
      <c r="F8" s="43">
        <v>146.4</v>
      </c>
      <c r="G8" s="48">
        <f>43524.3+114.4</f>
        <v>43638.700000000004</v>
      </c>
      <c r="H8" s="48">
        <v>29736.6</v>
      </c>
      <c r="I8" s="48"/>
      <c r="J8" s="148"/>
      <c r="K8" s="148"/>
      <c r="L8" s="148"/>
      <c r="M8" s="148"/>
      <c r="N8" s="148">
        <v>500</v>
      </c>
      <c r="O8" s="148"/>
      <c r="P8" s="148"/>
      <c r="Q8" s="148">
        <f>G8+H8+N8</f>
        <v>73875.3</v>
      </c>
    </row>
    <row r="9" spans="1:17" ht="45" x14ac:dyDescent="0.25">
      <c r="A9" s="11">
        <v>1</v>
      </c>
      <c r="B9" s="13">
        <v>2</v>
      </c>
      <c r="C9" s="14" t="s">
        <v>21</v>
      </c>
      <c r="D9" s="42" t="e">
        <f>#REF!+#REF!+#REF!+#REF!+#REF!+#REF!+#REF!</f>
        <v>#REF!</v>
      </c>
      <c r="E9" s="146" t="s">
        <v>334</v>
      </c>
      <c r="F9" s="43">
        <v>1089.5</v>
      </c>
      <c r="G9" s="48">
        <v>187164.7</v>
      </c>
      <c r="H9" s="48">
        <v>98278.7</v>
      </c>
      <c r="I9" s="43"/>
      <c r="J9" s="43"/>
      <c r="K9" s="43"/>
      <c r="L9" s="43"/>
      <c r="M9" s="43"/>
      <c r="N9" s="43">
        <v>120000</v>
      </c>
      <c r="O9" s="43"/>
      <c r="P9" s="43"/>
      <c r="Q9" s="148">
        <f>G9+H9+N9</f>
        <v>405443.4</v>
      </c>
    </row>
    <row r="10" spans="1:17" x14ac:dyDescent="0.25">
      <c r="A10" s="29"/>
      <c r="B10" s="29"/>
      <c r="C10" s="4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25">
      <c r="A11" s="45"/>
      <c r="B11" s="45"/>
      <c r="C11" s="44" t="s">
        <v>332</v>
      </c>
      <c r="D11" s="46" t="e">
        <f>SUM(#REF!)</f>
        <v>#REF!</v>
      </c>
      <c r="E11" s="46"/>
      <c r="F11" s="46">
        <f>F8+F9</f>
        <v>1235.9000000000001</v>
      </c>
      <c r="G11" s="46">
        <f>G8+G9</f>
        <v>230803.40000000002</v>
      </c>
      <c r="H11" s="46">
        <f t="shared" ref="H11:Q11" si="0">H8+H9</f>
        <v>128015.29999999999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120500</v>
      </c>
      <c r="O11" s="46">
        <f t="shared" si="0"/>
        <v>0</v>
      </c>
      <c r="P11" s="46">
        <f t="shared" si="0"/>
        <v>0</v>
      </c>
      <c r="Q11" s="46">
        <f t="shared" si="0"/>
        <v>479318.7</v>
      </c>
    </row>
    <row r="12" spans="1:17" ht="28.5" x14ac:dyDescent="0.25">
      <c r="A12" s="11">
        <v>2</v>
      </c>
      <c r="B12" s="12">
        <v>1</v>
      </c>
      <c r="C12" s="33" t="s">
        <v>326</v>
      </c>
      <c r="D12" s="29"/>
      <c r="E12" s="29"/>
      <c r="F12" s="34"/>
      <c r="G12" s="35"/>
      <c r="H12" s="35"/>
      <c r="I12" s="35"/>
      <c r="J12" s="35"/>
      <c r="K12" s="35"/>
      <c r="L12" s="35"/>
      <c r="M12" s="36"/>
      <c r="N12" s="36"/>
      <c r="O12" s="36"/>
      <c r="P12" s="36"/>
      <c r="Q12" s="34"/>
    </row>
    <row r="13" spans="1:17" ht="120" x14ac:dyDescent="0.25">
      <c r="A13" s="11">
        <v>2</v>
      </c>
      <c r="B13" s="38">
        <v>1</v>
      </c>
      <c r="C13" s="149" t="s">
        <v>121</v>
      </c>
      <c r="D13" s="40" t="e">
        <f>SUM(D14:D21)</f>
        <v>#REF!</v>
      </c>
      <c r="E13" s="290" t="s">
        <v>354</v>
      </c>
      <c r="F13" s="170">
        <v>21641.5</v>
      </c>
      <c r="G13" s="48">
        <v>2732955</v>
      </c>
      <c r="H13" s="48">
        <v>15203.2</v>
      </c>
      <c r="I13" s="148"/>
      <c r="J13" s="148"/>
      <c r="K13" s="148"/>
      <c r="L13" s="148"/>
      <c r="M13" s="148"/>
      <c r="N13" s="148"/>
      <c r="O13" s="148"/>
      <c r="P13" s="148"/>
      <c r="Q13" s="148">
        <f>G13+H13+N13</f>
        <v>2748158.2</v>
      </c>
    </row>
    <row r="14" spans="1:17" ht="120" x14ac:dyDescent="0.25">
      <c r="A14" s="11">
        <v>2</v>
      </c>
      <c r="B14" s="13">
        <v>2</v>
      </c>
      <c r="C14" s="14" t="s">
        <v>140</v>
      </c>
      <c r="D14" s="42" t="e">
        <f>#REF!+#REF!+#REF!+#REF!+#REF!+#REF!+#REF!</f>
        <v>#REF!</v>
      </c>
      <c r="E14" s="290" t="s">
        <v>355</v>
      </c>
      <c r="F14" s="170">
        <v>98811.6</v>
      </c>
      <c r="G14" s="48">
        <v>15732076.1</v>
      </c>
      <c r="H14" s="48">
        <v>991155.1</v>
      </c>
      <c r="I14" s="43"/>
      <c r="J14" s="43"/>
      <c r="K14" s="43"/>
      <c r="L14" s="43"/>
      <c r="M14" s="43"/>
      <c r="N14" s="43"/>
      <c r="O14" s="43"/>
      <c r="P14" s="43"/>
      <c r="Q14" s="148">
        <f>G14+H14+N14</f>
        <v>16723231.199999999</v>
      </c>
    </row>
    <row r="15" spans="1:17" hidden="1" x14ac:dyDescent="0.25">
      <c r="A15" s="11">
        <v>1</v>
      </c>
      <c r="B15" s="13">
        <v>4</v>
      </c>
      <c r="C15" s="14" t="s">
        <v>13</v>
      </c>
      <c r="D15" s="42" t="e">
        <f>#REF!+#REF!+#REF!+#REF!+#REF!+#REF!+#REF!</f>
        <v>#REF!</v>
      </c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17.25" customHeight="1" x14ac:dyDescent="0.25">
      <c r="A16" s="45"/>
      <c r="B16" s="45"/>
      <c r="C16" s="44" t="s">
        <v>332</v>
      </c>
      <c r="D16" s="46" t="e">
        <f>SUM(#REF!)</f>
        <v>#REF!</v>
      </c>
      <c r="E16" s="46"/>
      <c r="F16" s="46">
        <f>F13+F14</f>
        <v>120453.1</v>
      </c>
      <c r="G16" s="46">
        <f>G13+G14</f>
        <v>18465031.100000001</v>
      </c>
      <c r="H16" s="46">
        <f t="shared" ref="H16:Q16" si="1">H13+H14</f>
        <v>1006358.2999999999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0</v>
      </c>
      <c r="O16" s="46">
        <f t="shared" si="1"/>
        <v>0</v>
      </c>
      <c r="P16" s="46">
        <f t="shared" si="1"/>
        <v>0</v>
      </c>
      <c r="Q16" s="46">
        <f t="shared" si="1"/>
        <v>19471389.399999999</v>
      </c>
    </row>
    <row r="17" spans="1:17" ht="12" customHeight="1" x14ac:dyDescent="0.25">
      <c r="A17" s="11"/>
      <c r="B17" s="15"/>
      <c r="C17" s="14"/>
      <c r="D17" s="42" t="e">
        <f>#REF!+#REF!+#REF!+#REF!+#REF!+#REF!+#REF!</f>
        <v>#REF!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2" customHeight="1" x14ac:dyDescent="0.25">
      <c r="A18" s="11"/>
      <c r="B18" s="15"/>
      <c r="C18" s="44"/>
      <c r="D18" s="42" t="e">
        <f>#REF!+#REF!+#REF!+#REF!+#REF!+#REF!+#REF!</f>
        <v>#REF!</v>
      </c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47" customFormat="1" ht="13.15" hidden="1" customHeight="1" x14ac:dyDescent="0.25">
      <c r="A19" s="11">
        <v>1</v>
      </c>
      <c r="B19" s="15">
        <v>8</v>
      </c>
      <c r="C19" s="44" t="s">
        <v>20</v>
      </c>
      <c r="D19" s="42" t="e">
        <f>#REF!+#REF!+#REF!+#REF!+#REF!+#REF!+#REF!</f>
        <v>#REF!</v>
      </c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28.5" x14ac:dyDescent="0.25">
      <c r="A20" s="11">
        <v>3</v>
      </c>
      <c r="B20" s="12">
        <v>1</v>
      </c>
      <c r="C20" s="33" t="s">
        <v>327</v>
      </c>
      <c r="D20" s="29"/>
      <c r="E20" s="29"/>
      <c r="F20" s="34"/>
      <c r="G20" s="35"/>
      <c r="H20" s="35"/>
      <c r="I20" s="35"/>
      <c r="J20" s="35"/>
      <c r="K20" s="35"/>
      <c r="L20" s="35"/>
      <c r="M20" s="36"/>
      <c r="N20" s="36"/>
      <c r="O20" s="36"/>
      <c r="P20" s="36"/>
      <c r="Q20" s="34"/>
    </row>
    <row r="21" spans="1:17" ht="97.5" customHeight="1" x14ac:dyDescent="0.25">
      <c r="A21" s="11">
        <v>3</v>
      </c>
      <c r="B21" s="38">
        <v>1</v>
      </c>
      <c r="C21" s="149" t="s">
        <v>169</v>
      </c>
      <c r="D21" s="40" t="e">
        <f>SUM(D22:D28)</f>
        <v>#REF!</v>
      </c>
      <c r="E21" s="290" t="s">
        <v>157</v>
      </c>
      <c r="F21" s="148">
        <v>2167</v>
      </c>
      <c r="G21" s="48">
        <v>191110</v>
      </c>
      <c r="H21" s="48">
        <v>32099.3</v>
      </c>
      <c r="I21" s="148"/>
      <c r="J21" s="148"/>
      <c r="K21" s="148"/>
      <c r="L21" s="148"/>
      <c r="M21" s="148"/>
      <c r="N21" s="148"/>
      <c r="O21" s="148"/>
      <c r="P21" s="148"/>
      <c r="Q21" s="148">
        <f>G21+H21+N21</f>
        <v>223209.3</v>
      </c>
    </row>
    <row r="22" spans="1:17" ht="60" x14ac:dyDescent="0.25">
      <c r="A22" s="11">
        <v>3</v>
      </c>
      <c r="B22" s="13">
        <v>2</v>
      </c>
      <c r="C22" s="14" t="s">
        <v>159</v>
      </c>
      <c r="D22" s="42" t="e">
        <f>#REF!+#REF!+#REF!+#REF!+#REF!+#REF!+#REF!</f>
        <v>#REF!</v>
      </c>
      <c r="E22" s="290" t="s">
        <v>160</v>
      </c>
      <c r="F22" s="43">
        <v>6797</v>
      </c>
      <c r="G22" s="48">
        <f>802827.8-3200</f>
        <v>799627.8</v>
      </c>
      <c r="H22" s="48">
        <v>267137.90000000002</v>
      </c>
      <c r="I22" s="43"/>
      <c r="J22" s="43"/>
      <c r="K22" s="43"/>
      <c r="L22" s="43"/>
      <c r="M22" s="43"/>
      <c r="N22" s="48">
        <v>24585.5</v>
      </c>
      <c r="O22" s="43"/>
      <c r="P22" s="43"/>
      <c r="Q22" s="148">
        <f>G22+H22+N22</f>
        <v>1091351.2000000002</v>
      </c>
    </row>
    <row r="23" spans="1:17" x14ac:dyDescent="0.25">
      <c r="A23" s="45"/>
      <c r="B23" s="45"/>
      <c r="C23" s="44" t="s">
        <v>332</v>
      </c>
      <c r="D23" s="46" t="e">
        <f>SUM(#REF!)</f>
        <v>#REF!</v>
      </c>
      <c r="E23" s="291"/>
      <c r="F23" s="46">
        <f>F21+F22</f>
        <v>8964</v>
      </c>
      <c r="G23" s="46">
        <f>G21+G22</f>
        <v>990737.8</v>
      </c>
      <c r="H23" s="46">
        <f t="shared" ref="H23:Q23" si="2">H21+H22</f>
        <v>299237.2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0</v>
      </c>
      <c r="N23" s="46">
        <f t="shared" si="2"/>
        <v>24585.5</v>
      </c>
      <c r="O23" s="46">
        <f t="shared" si="2"/>
        <v>0</v>
      </c>
      <c r="P23" s="46">
        <f t="shared" si="2"/>
        <v>0</v>
      </c>
      <c r="Q23" s="46">
        <f t="shared" si="2"/>
        <v>1314560.5000000002</v>
      </c>
    </row>
    <row r="24" spans="1:17" ht="28.5" x14ac:dyDescent="0.25">
      <c r="A24" s="11">
        <v>4</v>
      </c>
      <c r="B24" s="12">
        <v>1</v>
      </c>
      <c r="C24" s="33" t="s">
        <v>328</v>
      </c>
      <c r="D24" s="29"/>
      <c r="E24" s="34"/>
      <c r="F24" s="34"/>
      <c r="G24" s="35"/>
      <c r="H24" s="35"/>
      <c r="I24" s="35"/>
      <c r="J24" s="35"/>
      <c r="K24" s="35"/>
      <c r="L24" s="35"/>
      <c r="M24" s="36"/>
      <c r="N24" s="36"/>
      <c r="O24" s="36"/>
      <c r="P24" s="36"/>
      <c r="Q24" s="34"/>
    </row>
    <row r="25" spans="1:17" ht="63.75" customHeight="1" x14ac:dyDescent="0.25">
      <c r="A25" s="11">
        <v>4</v>
      </c>
      <c r="B25" s="38">
        <v>2</v>
      </c>
      <c r="C25" s="149" t="s">
        <v>184</v>
      </c>
      <c r="D25" s="40" t="e">
        <f>SUM(D26:D32)</f>
        <v>#REF!</v>
      </c>
      <c r="E25" s="290" t="s">
        <v>157</v>
      </c>
      <c r="F25" s="148">
        <v>7751</v>
      </c>
      <c r="G25" s="148"/>
      <c r="H25" s="148">
        <f>568371.1+14701</f>
        <v>583072.1</v>
      </c>
      <c r="I25" s="148"/>
      <c r="J25" s="148"/>
      <c r="K25" s="148"/>
      <c r="L25" s="148"/>
      <c r="M25" s="148"/>
      <c r="N25" s="148"/>
      <c r="O25" s="148"/>
      <c r="P25" s="148"/>
      <c r="Q25" s="148">
        <f>G25+H25+N25</f>
        <v>583072.1</v>
      </c>
    </row>
    <row r="26" spans="1:17" x14ac:dyDescent="0.25">
      <c r="A26" s="45"/>
      <c r="B26" s="45"/>
      <c r="C26" s="44" t="s">
        <v>332</v>
      </c>
      <c r="D26" s="46" t="e">
        <f>SUM(#REF!)</f>
        <v>#REF!</v>
      </c>
      <c r="E26" s="46"/>
      <c r="F26" s="46">
        <f t="shared" ref="F26:Q26" si="3">F25</f>
        <v>7751</v>
      </c>
      <c r="G26" s="46">
        <f t="shared" si="3"/>
        <v>0</v>
      </c>
      <c r="H26" s="46">
        <f t="shared" si="3"/>
        <v>583072.1</v>
      </c>
      <c r="I26" s="46">
        <f t="shared" si="3"/>
        <v>0</v>
      </c>
      <c r="J26" s="46">
        <f t="shared" si="3"/>
        <v>0</v>
      </c>
      <c r="K26" s="46">
        <f t="shared" si="3"/>
        <v>0</v>
      </c>
      <c r="L26" s="46">
        <f t="shared" si="3"/>
        <v>0</v>
      </c>
      <c r="M26" s="46">
        <f t="shared" si="3"/>
        <v>0</v>
      </c>
      <c r="N26" s="46">
        <f t="shared" si="3"/>
        <v>0</v>
      </c>
      <c r="O26" s="46">
        <f t="shared" si="3"/>
        <v>0</v>
      </c>
      <c r="P26" s="46">
        <f t="shared" si="3"/>
        <v>0</v>
      </c>
      <c r="Q26" s="46">
        <f t="shared" si="3"/>
        <v>583072.1</v>
      </c>
    </row>
    <row r="27" spans="1:17" x14ac:dyDescent="0.25">
      <c r="A27" s="11">
        <v>5</v>
      </c>
      <c r="B27" s="12">
        <v>1</v>
      </c>
      <c r="C27" s="33" t="s">
        <v>329</v>
      </c>
      <c r="D27" s="29"/>
      <c r="E27" s="29"/>
      <c r="F27" s="34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4"/>
    </row>
    <row r="28" spans="1:17" ht="87.75" customHeight="1" x14ac:dyDescent="0.25">
      <c r="A28" s="11">
        <v>5</v>
      </c>
      <c r="B28" s="38">
        <v>2</v>
      </c>
      <c r="C28" s="149" t="s">
        <v>330</v>
      </c>
      <c r="D28" s="40" t="e">
        <f>SUM(D29:D35)</f>
        <v>#REF!</v>
      </c>
      <c r="E28" s="147" t="s">
        <v>120</v>
      </c>
      <c r="F28" s="148">
        <f>228.9+88</f>
        <v>316.89999999999998</v>
      </c>
      <c r="G28" s="48">
        <v>42803.9</v>
      </c>
      <c r="H28" s="48">
        <v>5430.9</v>
      </c>
      <c r="I28" s="148"/>
      <c r="J28" s="148"/>
      <c r="K28" s="148"/>
      <c r="L28" s="148"/>
      <c r="M28" s="148"/>
      <c r="N28" s="148"/>
      <c r="O28" s="148"/>
      <c r="P28" s="148"/>
      <c r="Q28" s="148">
        <f>G28+H28+N28</f>
        <v>48234.8</v>
      </c>
    </row>
    <row r="29" spans="1:17" x14ac:dyDescent="0.25">
      <c r="A29" s="45"/>
      <c r="B29" s="45"/>
      <c r="C29" s="44"/>
      <c r="D29" s="46" t="e">
        <f>SUM(#REF!)</f>
        <v>#REF!</v>
      </c>
      <c r="E29" s="46"/>
      <c r="F29" s="46">
        <f>F28</f>
        <v>316.89999999999998</v>
      </c>
      <c r="G29" s="46">
        <f>G28</f>
        <v>42803.9</v>
      </c>
      <c r="H29" s="46">
        <f t="shared" ref="H29" si="4">H28</f>
        <v>5430.9</v>
      </c>
      <c r="I29" s="46">
        <f t="shared" ref="I29" si="5">I28</f>
        <v>0</v>
      </c>
      <c r="J29" s="46">
        <f t="shared" ref="J29" si="6">J28</f>
        <v>0</v>
      </c>
      <c r="K29" s="46">
        <f t="shared" ref="K29" si="7">K28</f>
        <v>0</v>
      </c>
      <c r="L29" s="46">
        <f t="shared" ref="L29" si="8">L28</f>
        <v>0</v>
      </c>
      <c r="M29" s="46">
        <f t="shared" ref="M29" si="9">M28</f>
        <v>0</v>
      </c>
      <c r="N29" s="46">
        <f t="shared" ref="N29" si="10">N28</f>
        <v>0</v>
      </c>
      <c r="O29" s="46">
        <f t="shared" ref="O29" si="11">O28</f>
        <v>0</v>
      </c>
      <c r="P29" s="46">
        <f t="shared" ref="P29" si="12">P28</f>
        <v>0</v>
      </c>
      <c r="Q29" s="46">
        <f t="shared" ref="Q29" si="13">Q28</f>
        <v>48234.8</v>
      </c>
    </row>
    <row r="30" spans="1:17" x14ac:dyDescent="0.25">
      <c r="A30" s="11">
        <v>6</v>
      </c>
      <c r="B30" s="12">
        <v>1</v>
      </c>
      <c r="C30" s="33" t="s">
        <v>331</v>
      </c>
      <c r="D30" s="29"/>
      <c r="E30" s="29"/>
      <c r="F30" s="34"/>
      <c r="G30" s="35"/>
      <c r="H30" s="35"/>
      <c r="I30" s="35"/>
      <c r="J30" s="35"/>
      <c r="K30" s="35"/>
      <c r="L30" s="35"/>
      <c r="M30" s="36"/>
      <c r="N30" s="36"/>
      <c r="O30" s="36"/>
      <c r="P30" s="36"/>
      <c r="Q30" s="34"/>
    </row>
    <row r="31" spans="1:17" ht="30" x14ac:dyDescent="0.25">
      <c r="A31" s="11">
        <v>6</v>
      </c>
      <c r="B31" s="38">
        <v>2</v>
      </c>
      <c r="C31" s="149" t="s">
        <v>197</v>
      </c>
      <c r="D31" s="40" t="e">
        <f>SUM(D32:D38)</f>
        <v>#REF!</v>
      </c>
      <c r="E31" s="147" t="s">
        <v>195</v>
      </c>
      <c r="F31" s="148">
        <v>1964</v>
      </c>
      <c r="G31" s="48">
        <f>146055.7+1268.6</f>
        <v>147324.30000000002</v>
      </c>
      <c r="H31" s="48">
        <v>7799.8</v>
      </c>
      <c r="I31" s="148"/>
      <c r="J31" s="148"/>
      <c r="K31" s="148"/>
      <c r="L31" s="148"/>
      <c r="M31" s="148"/>
      <c r="N31" s="148"/>
      <c r="O31" s="148"/>
      <c r="P31" s="148"/>
      <c r="Q31" s="148">
        <f>G31+H31+N31</f>
        <v>155124.1</v>
      </c>
    </row>
    <row r="32" spans="1:17" x14ac:dyDescent="0.25">
      <c r="A32" s="45"/>
      <c r="B32" s="45"/>
      <c r="C32" s="44" t="s">
        <v>332</v>
      </c>
      <c r="D32" s="46" t="e">
        <f>SUM(#REF!)</f>
        <v>#REF!</v>
      </c>
      <c r="E32" s="46"/>
      <c r="F32" s="46">
        <f>F31</f>
        <v>1964</v>
      </c>
      <c r="G32" s="46">
        <f>G31</f>
        <v>147324.30000000002</v>
      </c>
      <c r="H32" s="46">
        <f t="shared" ref="H32" si="14">H31</f>
        <v>7799.8</v>
      </c>
      <c r="I32" s="46">
        <f t="shared" ref="I32" si="15">I31</f>
        <v>0</v>
      </c>
      <c r="J32" s="46">
        <f t="shared" ref="J32" si="16">J31</f>
        <v>0</v>
      </c>
      <c r="K32" s="46">
        <f t="shared" ref="K32" si="17">K31</f>
        <v>0</v>
      </c>
      <c r="L32" s="46">
        <f t="shared" ref="L32" si="18">L31</f>
        <v>0</v>
      </c>
      <c r="M32" s="46">
        <f t="shared" ref="M32" si="19">M31</f>
        <v>0</v>
      </c>
      <c r="N32" s="46">
        <f t="shared" ref="N32" si="20">N31</f>
        <v>0</v>
      </c>
      <c r="O32" s="46">
        <f t="shared" ref="O32" si="21">O31</f>
        <v>0</v>
      </c>
      <c r="P32" s="46">
        <f t="shared" ref="P32" si="22">P31</f>
        <v>0</v>
      </c>
      <c r="Q32" s="46">
        <f t="shared" ref="Q32" si="23">Q31</f>
        <v>155124.1</v>
      </c>
    </row>
    <row r="33" spans="1:17" x14ac:dyDescent="0.25">
      <c r="A33" s="29"/>
      <c r="B33" s="29"/>
      <c r="C33" s="29" t="s">
        <v>76</v>
      </c>
      <c r="D33" s="29"/>
      <c r="E33" s="29"/>
      <c r="F33" s="150">
        <f>F11+F16+F23+F26+F29+F32</f>
        <v>140684.9</v>
      </c>
      <c r="G33" s="150">
        <f t="shared" ref="G33:Q33" si="24">G11+G16+G23+G26+G29+G32</f>
        <v>19876700.5</v>
      </c>
      <c r="H33" s="150">
        <f t="shared" si="24"/>
        <v>2029913.5999999999</v>
      </c>
      <c r="I33" s="150">
        <f t="shared" si="24"/>
        <v>0</v>
      </c>
      <c r="J33" s="150">
        <f t="shared" si="24"/>
        <v>0</v>
      </c>
      <c r="K33" s="150">
        <f t="shared" si="24"/>
        <v>0</v>
      </c>
      <c r="L33" s="150">
        <f t="shared" si="24"/>
        <v>0</v>
      </c>
      <c r="M33" s="150">
        <f t="shared" si="24"/>
        <v>0</v>
      </c>
      <c r="N33" s="150">
        <f t="shared" si="24"/>
        <v>145085.5</v>
      </c>
      <c r="O33" s="150">
        <f t="shared" si="24"/>
        <v>0</v>
      </c>
      <c r="P33" s="150">
        <f t="shared" si="24"/>
        <v>0</v>
      </c>
      <c r="Q33" s="150">
        <f t="shared" si="24"/>
        <v>22051699.600000001</v>
      </c>
    </row>
  </sheetData>
  <mergeCells count="2">
    <mergeCell ref="K1:Q1"/>
    <mergeCell ref="C4:P4"/>
  </mergeCells>
  <pageMargins left="1.1811023622047245" right="0.78740157480314965" top="0.78740157480314965" bottom="0.78740157480314965" header="0.31496062992125984" footer="0.31496062992125984"/>
  <pageSetup paperSize="9" scale="63" fitToHeight="0" orientation="landscape" horizontalDpi="300" verticalDpi="300" r:id="rId1"/>
  <headerFooter alignWithMargins="0"/>
  <rowBreaks count="1" manualBreakCount="1">
    <brk id="21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showZeros="0" view="pageBreakPreview" topLeftCell="A26" zoomScale="91" zoomScaleNormal="100" zoomScaleSheetLayoutView="91" workbookViewId="0">
      <selection activeCell="N25" sqref="N25"/>
    </sheetView>
  </sheetViews>
  <sheetFormatPr defaultRowHeight="15" x14ac:dyDescent="0.25"/>
  <cols>
    <col min="1" max="1" width="5.28515625" style="16" customWidth="1"/>
    <col min="2" max="2" width="4.140625" style="16" customWidth="1"/>
    <col min="3" max="3" width="40.140625" style="16" customWidth="1"/>
    <col min="4" max="4" width="11.42578125" style="16" hidden="1" customWidth="1"/>
    <col min="5" max="5" width="19.28515625" style="16" customWidth="1"/>
    <col min="6" max="6" width="10.7109375" style="16" customWidth="1"/>
    <col min="7" max="7" width="13.85546875" style="16" customWidth="1"/>
    <col min="8" max="8" width="13.42578125" style="16" customWidth="1"/>
    <col min="9" max="9" width="7.85546875" style="16" customWidth="1"/>
    <col min="10" max="10" width="8" style="16" customWidth="1"/>
    <col min="11" max="11" width="7.85546875" style="16" customWidth="1"/>
    <col min="12" max="12" width="8.140625" style="16" customWidth="1"/>
    <col min="13" max="13" width="8" style="16" customWidth="1"/>
    <col min="14" max="14" width="13.140625" style="16" customWidth="1"/>
    <col min="15" max="15" width="9.140625" style="16" customWidth="1"/>
    <col min="16" max="16" width="9.5703125" style="16" customWidth="1"/>
    <col min="17" max="17" width="16.5703125" style="16" customWidth="1"/>
    <col min="18" max="249" width="9.140625" style="16"/>
    <col min="250" max="250" width="51" style="16" customWidth="1"/>
    <col min="251" max="251" width="0" style="16" hidden="1" customWidth="1"/>
    <col min="252" max="252" width="10.42578125" style="16" customWidth="1"/>
    <col min="253" max="253" width="7" style="16" customWidth="1"/>
    <col min="254" max="254" width="8.28515625" style="16" customWidth="1"/>
    <col min="255" max="255" width="7.7109375" style="16" customWidth="1"/>
    <col min="256" max="256" width="8" style="16" customWidth="1"/>
    <col min="257" max="257" width="8.140625" style="16" customWidth="1"/>
    <col min="258" max="258" width="7.42578125" style="16" customWidth="1"/>
    <col min="259" max="259" width="8.140625" style="16" customWidth="1"/>
    <col min="260" max="260" width="7.7109375" style="16" customWidth="1"/>
    <col min="261" max="261" width="8.42578125" style="16" customWidth="1"/>
    <col min="262" max="263" width="7.7109375" style="16" customWidth="1"/>
    <col min="264" max="264" width="7.85546875" style="16" customWidth="1"/>
    <col min="265" max="265" width="7.28515625" style="16" customWidth="1"/>
    <col min="266" max="266" width="8.5703125" style="16" customWidth="1"/>
    <col min="267" max="267" width="7.85546875" style="16" customWidth="1"/>
    <col min="268" max="268" width="7.5703125" style="16" customWidth="1"/>
    <col min="269" max="270" width="7.85546875" style="16" customWidth="1"/>
    <col min="271" max="271" width="7.28515625" style="16" customWidth="1"/>
    <col min="272" max="272" width="8" style="16" customWidth="1"/>
    <col min="273" max="273" width="6.85546875" style="16" customWidth="1"/>
    <col min="274" max="505" width="9.140625" style="16"/>
    <col min="506" max="506" width="51" style="16" customWidth="1"/>
    <col min="507" max="507" width="0" style="16" hidden="1" customWidth="1"/>
    <col min="508" max="508" width="10.42578125" style="16" customWidth="1"/>
    <col min="509" max="509" width="7" style="16" customWidth="1"/>
    <col min="510" max="510" width="8.28515625" style="16" customWidth="1"/>
    <col min="511" max="511" width="7.7109375" style="16" customWidth="1"/>
    <col min="512" max="512" width="8" style="16" customWidth="1"/>
    <col min="513" max="513" width="8.140625" style="16" customWidth="1"/>
    <col min="514" max="514" width="7.42578125" style="16" customWidth="1"/>
    <col min="515" max="515" width="8.140625" style="16" customWidth="1"/>
    <col min="516" max="516" width="7.7109375" style="16" customWidth="1"/>
    <col min="517" max="517" width="8.42578125" style="16" customWidth="1"/>
    <col min="518" max="519" width="7.7109375" style="16" customWidth="1"/>
    <col min="520" max="520" width="7.85546875" style="16" customWidth="1"/>
    <col min="521" max="521" width="7.28515625" style="16" customWidth="1"/>
    <col min="522" max="522" width="8.5703125" style="16" customWidth="1"/>
    <col min="523" max="523" width="7.85546875" style="16" customWidth="1"/>
    <col min="524" max="524" width="7.5703125" style="16" customWidth="1"/>
    <col min="525" max="526" width="7.85546875" style="16" customWidth="1"/>
    <col min="527" max="527" width="7.28515625" style="16" customWidth="1"/>
    <col min="528" max="528" width="8" style="16" customWidth="1"/>
    <col min="529" max="529" width="6.85546875" style="16" customWidth="1"/>
    <col min="530" max="761" width="9.140625" style="16"/>
    <col min="762" max="762" width="51" style="16" customWidth="1"/>
    <col min="763" max="763" width="0" style="16" hidden="1" customWidth="1"/>
    <col min="764" max="764" width="10.42578125" style="16" customWidth="1"/>
    <col min="765" max="765" width="7" style="16" customWidth="1"/>
    <col min="766" max="766" width="8.28515625" style="16" customWidth="1"/>
    <col min="767" max="767" width="7.7109375" style="16" customWidth="1"/>
    <col min="768" max="768" width="8" style="16" customWidth="1"/>
    <col min="769" max="769" width="8.140625" style="16" customWidth="1"/>
    <col min="770" max="770" width="7.42578125" style="16" customWidth="1"/>
    <col min="771" max="771" width="8.140625" style="16" customWidth="1"/>
    <col min="772" max="772" width="7.7109375" style="16" customWidth="1"/>
    <col min="773" max="773" width="8.42578125" style="16" customWidth="1"/>
    <col min="774" max="775" width="7.7109375" style="16" customWidth="1"/>
    <col min="776" max="776" width="7.85546875" style="16" customWidth="1"/>
    <col min="777" max="777" width="7.28515625" style="16" customWidth="1"/>
    <col min="778" max="778" width="8.5703125" style="16" customWidth="1"/>
    <col min="779" max="779" width="7.85546875" style="16" customWidth="1"/>
    <col min="780" max="780" width="7.5703125" style="16" customWidth="1"/>
    <col min="781" max="782" width="7.85546875" style="16" customWidth="1"/>
    <col min="783" max="783" width="7.28515625" style="16" customWidth="1"/>
    <col min="784" max="784" width="8" style="16" customWidth="1"/>
    <col min="785" max="785" width="6.85546875" style="16" customWidth="1"/>
    <col min="786" max="1017" width="9.140625" style="16"/>
    <col min="1018" max="1018" width="51" style="16" customWidth="1"/>
    <col min="1019" max="1019" width="0" style="16" hidden="1" customWidth="1"/>
    <col min="1020" max="1020" width="10.42578125" style="16" customWidth="1"/>
    <col min="1021" max="1021" width="7" style="16" customWidth="1"/>
    <col min="1022" max="1022" width="8.28515625" style="16" customWidth="1"/>
    <col min="1023" max="1023" width="7.7109375" style="16" customWidth="1"/>
    <col min="1024" max="1024" width="8" style="16" customWidth="1"/>
    <col min="1025" max="1025" width="8.140625" style="16" customWidth="1"/>
    <col min="1026" max="1026" width="7.42578125" style="16" customWidth="1"/>
    <col min="1027" max="1027" width="8.140625" style="16" customWidth="1"/>
    <col min="1028" max="1028" width="7.7109375" style="16" customWidth="1"/>
    <col min="1029" max="1029" width="8.42578125" style="16" customWidth="1"/>
    <col min="1030" max="1031" width="7.7109375" style="16" customWidth="1"/>
    <col min="1032" max="1032" width="7.85546875" style="16" customWidth="1"/>
    <col min="1033" max="1033" width="7.28515625" style="16" customWidth="1"/>
    <col min="1034" max="1034" width="8.5703125" style="16" customWidth="1"/>
    <col min="1035" max="1035" width="7.85546875" style="16" customWidth="1"/>
    <col min="1036" max="1036" width="7.5703125" style="16" customWidth="1"/>
    <col min="1037" max="1038" width="7.85546875" style="16" customWidth="1"/>
    <col min="1039" max="1039" width="7.28515625" style="16" customWidth="1"/>
    <col min="1040" max="1040" width="8" style="16" customWidth="1"/>
    <col min="1041" max="1041" width="6.85546875" style="16" customWidth="1"/>
    <col min="1042" max="1273" width="9.140625" style="16"/>
    <col min="1274" max="1274" width="51" style="16" customWidth="1"/>
    <col min="1275" max="1275" width="0" style="16" hidden="1" customWidth="1"/>
    <col min="1276" max="1276" width="10.42578125" style="16" customWidth="1"/>
    <col min="1277" max="1277" width="7" style="16" customWidth="1"/>
    <col min="1278" max="1278" width="8.28515625" style="16" customWidth="1"/>
    <col min="1279" max="1279" width="7.7109375" style="16" customWidth="1"/>
    <col min="1280" max="1280" width="8" style="16" customWidth="1"/>
    <col min="1281" max="1281" width="8.140625" style="16" customWidth="1"/>
    <col min="1282" max="1282" width="7.42578125" style="16" customWidth="1"/>
    <col min="1283" max="1283" width="8.140625" style="16" customWidth="1"/>
    <col min="1284" max="1284" width="7.7109375" style="16" customWidth="1"/>
    <col min="1285" max="1285" width="8.42578125" style="16" customWidth="1"/>
    <col min="1286" max="1287" width="7.7109375" style="16" customWidth="1"/>
    <col min="1288" max="1288" width="7.85546875" style="16" customWidth="1"/>
    <col min="1289" max="1289" width="7.28515625" style="16" customWidth="1"/>
    <col min="1290" max="1290" width="8.5703125" style="16" customWidth="1"/>
    <col min="1291" max="1291" width="7.85546875" style="16" customWidth="1"/>
    <col min="1292" max="1292" width="7.5703125" style="16" customWidth="1"/>
    <col min="1293" max="1294" width="7.85546875" style="16" customWidth="1"/>
    <col min="1295" max="1295" width="7.28515625" style="16" customWidth="1"/>
    <col min="1296" max="1296" width="8" style="16" customWidth="1"/>
    <col min="1297" max="1297" width="6.85546875" style="16" customWidth="1"/>
    <col min="1298" max="1529" width="9.140625" style="16"/>
    <col min="1530" max="1530" width="51" style="16" customWidth="1"/>
    <col min="1531" max="1531" width="0" style="16" hidden="1" customWidth="1"/>
    <col min="1532" max="1532" width="10.42578125" style="16" customWidth="1"/>
    <col min="1533" max="1533" width="7" style="16" customWidth="1"/>
    <col min="1534" max="1534" width="8.28515625" style="16" customWidth="1"/>
    <col min="1535" max="1535" width="7.7109375" style="16" customWidth="1"/>
    <col min="1536" max="1536" width="8" style="16" customWidth="1"/>
    <col min="1537" max="1537" width="8.140625" style="16" customWidth="1"/>
    <col min="1538" max="1538" width="7.42578125" style="16" customWidth="1"/>
    <col min="1539" max="1539" width="8.140625" style="16" customWidth="1"/>
    <col min="1540" max="1540" width="7.7109375" style="16" customWidth="1"/>
    <col min="1541" max="1541" width="8.42578125" style="16" customWidth="1"/>
    <col min="1542" max="1543" width="7.7109375" style="16" customWidth="1"/>
    <col min="1544" max="1544" width="7.85546875" style="16" customWidth="1"/>
    <col min="1545" max="1545" width="7.28515625" style="16" customWidth="1"/>
    <col min="1546" max="1546" width="8.5703125" style="16" customWidth="1"/>
    <col min="1547" max="1547" width="7.85546875" style="16" customWidth="1"/>
    <col min="1548" max="1548" width="7.5703125" style="16" customWidth="1"/>
    <col min="1549" max="1550" width="7.85546875" style="16" customWidth="1"/>
    <col min="1551" max="1551" width="7.28515625" style="16" customWidth="1"/>
    <col min="1552" max="1552" width="8" style="16" customWidth="1"/>
    <col min="1553" max="1553" width="6.85546875" style="16" customWidth="1"/>
    <col min="1554" max="1785" width="9.140625" style="16"/>
    <col min="1786" max="1786" width="51" style="16" customWidth="1"/>
    <col min="1787" max="1787" width="0" style="16" hidden="1" customWidth="1"/>
    <col min="1788" max="1788" width="10.42578125" style="16" customWidth="1"/>
    <col min="1789" max="1789" width="7" style="16" customWidth="1"/>
    <col min="1790" max="1790" width="8.28515625" style="16" customWidth="1"/>
    <col min="1791" max="1791" width="7.7109375" style="16" customWidth="1"/>
    <col min="1792" max="1792" width="8" style="16" customWidth="1"/>
    <col min="1793" max="1793" width="8.140625" style="16" customWidth="1"/>
    <col min="1794" max="1794" width="7.42578125" style="16" customWidth="1"/>
    <col min="1795" max="1795" width="8.140625" style="16" customWidth="1"/>
    <col min="1796" max="1796" width="7.7109375" style="16" customWidth="1"/>
    <col min="1797" max="1797" width="8.42578125" style="16" customWidth="1"/>
    <col min="1798" max="1799" width="7.7109375" style="16" customWidth="1"/>
    <col min="1800" max="1800" width="7.85546875" style="16" customWidth="1"/>
    <col min="1801" max="1801" width="7.28515625" style="16" customWidth="1"/>
    <col min="1802" max="1802" width="8.5703125" style="16" customWidth="1"/>
    <col min="1803" max="1803" width="7.85546875" style="16" customWidth="1"/>
    <col min="1804" max="1804" width="7.5703125" style="16" customWidth="1"/>
    <col min="1805" max="1806" width="7.85546875" style="16" customWidth="1"/>
    <col min="1807" max="1807" width="7.28515625" style="16" customWidth="1"/>
    <col min="1808" max="1808" width="8" style="16" customWidth="1"/>
    <col min="1809" max="1809" width="6.85546875" style="16" customWidth="1"/>
    <col min="1810" max="2041" width="9.140625" style="16"/>
    <col min="2042" max="2042" width="51" style="16" customWidth="1"/>
    <col min="2043" max="2043" width="0" style="16" hidden="1" customWidth="1"/>
    <col min="2044" max="2044" width="10.42578125" style="16" customWidth="1"/>
    <col min="2045" max="2045" width="7" style="16" customWidth="1"/>
    <col min="2046" max="2046" width="8.28515625" style="16" customWidth="1"/>
    <col min="2047" max="2047" width="7.7109375" style="16" customWidth="1"/>
    <col min="2048" max="2048" width="8" style="16" customWidth="1"/>
    <col min="2049" max="2049" width="8.140625" style="16" customWidth="1"/>
    <col min="2050" max="2050" width="7.42578125" style="16" customWidth="1"/>
    <col min="2051" max="2051" width="8.140625" style="16" customWidth="1"/>
    <col min="2052" max="2052" width="7.7109375" style="16" customWidth="1"/>
    <col min="2053" max="2053" width="8.42578125" style="16" customWidth="1"/>
    <col min="2054" max="2055" width="7.7109375" style="16" customWidth="1"/>
    <col min="2056" max="2056" width="7.85546875" style="16" customWidth="1"/>
    <col min="2057" max="2057" width="7.28515625" style="16" customWidth="1"/>
    <col min="2058" max="2058" width="8.5703125" style="16" customWidth="1"/>
    <col min="2059" max="2059" width="7.85546875" style="16" customWidth="1"/>
    <col min="2060" max="2060" width="7.5703125" style="16" customWidth="1"/>
    <col min="2061" max="2062" width="7.85546875" style="16" customWidth="1"/>
    <col min="2063" max="2063" width="7.28515625" style="16" customWidth="1"/>
    <col min="2064" max="2064" width="8" style="16" customWidth="1"/>
    <col min="2065" max="2065" width="6.85546875" style="16" customWidth="1"/>
    <col min="2066" max="2297" width="9.140625" style="16"/>
    <col min="2298" max="2298" width="51" style="16" customWidth="1"/>
    <col min="2299" max="2299" width="0" style="16" hidden="1" customWidth="1"/>
    <col min="2300" max="2300" width="10.42578125" style="16" customWidth="1"/>
    <col min="2301" max="2301" width="7" style="16" customWidth="1"/>
    <col min="2302" max="2302" width="8.28515625" style="16" customWidth="1"/>
    <col min="2303" max="2303" width="7.7109375" style="16" customWidth="1"/>
    <col min="2304" max="2304" width="8" style="16" customWidth="1"/>
    <col min="2305" max="2305" width="8.140625" style="16" customWidth="1"/>
    <col min="2306" max="2306" width="7.42578125" style="16" customWidth="1"/>
    <col min="2307" max="2307" width="8.140625" style="16" customWidth="1"/>
    <col min="2308" max="2308" width="7.7109375" style="16" customWidth="1"/>
    <col min="2309" max="2309" width="8.42578125" style="16" customWidth="1"/>
    <col min="2310" max="2311" width="7.7109375" style="16" customWidth="1"/>
    <col min="2312" max="2312" width="7.85546875" style="16" customWidth="1"/>
    <col min="2313" max="2313" width="7.28515625" style="16" customWidth="1"/>
    <col min="2314" max="2314" width="8.5703125" style="16" customWidth="1"/>
    <col min="2315" max="2315" width="7.85546875" style="16" customWidth="1"/>
    <col min="2316" max="2316" width="7.5703125" style="16" customWidth="1"/>
    <col min="2317" max="2318" width="7.85546875" style="16" customWidth="1"/>
    <col min="2319" max="2319" width="7.28515625" style="16" customWidth="1"/>
    <col min="2320" max="2320" width="8" style="16" customWidth="1"/>
    <col min="2321" max="2321" width="6.85546875" style="16" customWidth="1"/>
    <col min="2322" max="2553" width="9.140625" style="16"/>
    <col min="2554" max="2554" width="51" style="16" customWidth="1"/>
    <col min="2555" max="2555" width="0" style="16" hidden="1" customWidth="1"/>
    <col min="2556" max="2556" width="10.42578125" style="16" customWidth="1"/>
    <col min="2557" max="2557" width="7" style="16" customWidth="1"/>
    <col min="2558" max="2558" width="8.28515625" style="16" customWidth="1"/>
    <col min="2559" max="2559" width="7.7109375" style="16" customWidth="1"/>
    <col min="2560" max="2560" width="8" style="16" customWidth="1"/>
    <col min="2561" max="2561" width="8.140625" style="16" customWidth="1"/>
    <col min="2562" max="2562" width="7.42578125" style="16" customWidth="1"/>
    <col min="2563" max="2563" width="8.140625" style="16" customWidth="1"/>
    <col min="2564" max="2564" width="7.7109375" style="16" customWidth="1"/>
    <col min="2565" max="2565" width="8.42578125" style="16" customWidth="1"/>
    <col min="2566" max="2567" width="7.7109375" style="16" customWidth="1"/>
    <col min="2568" max="2568" width="7.85546875" style="16" customWidth="1"/>
    <col min="2569" max="2569" width="7.28515625" style="16" customWidth="1"/>
    <col min="2570" max="2570" width="8.5703125" style="16" customWidth="1"/>
    <col min="2571" max="2571" width="7.85546875" style="16" customWidth="1"/>
    <col min="2572" max="2572" width="7.5703125" style="16" customWidth="1"/>
    <col min="2573" max="2574" width="7.85546875" style="16" customWidth="1"/>
    <col min="2575" max="2575" width="7.28515625" style="16" customWidth="1"/>
    <col min="2576" max="2576" width="8" style="16" customWidth="1"/>
    <col min="2577" max="2577" width="6.85546875" style="16" customWidth="1"/>
    <col min="2578" max="2809" width="9.140625" style="16"/>
    <col min="2810" max="2810" width="51" style="16" customWidth="1"/>
    <col min="2811" max="2811" width="0" style="16" hidden="1" customWidth="1"/>
    <col min="2812" max="2812" width="10.42578125" style="16" customWidth="1"/>
    <col min="2813" max="2813" width="7" style="16" customWidth="1"/>
    <col min="2814" max="2814" width="8.28515625" style="16" customWidth="1"/>
    <col min="2815" max="2815" width="7.7109375" style="16" customWidth="1"/>
    <col min="2816" max="2816" width="8" style="16" customWidth="1"/>
    <col min="2817" max="2817" width="8.140625" style="16" customWidth="1"/>
    <col min="2818" max="2818" width="7.42578125" style="16" customWidth="1"/>
    <col min="2819" max="2819" width="8.140625" style="16" customWidth="1"/>
    <col min="2820" max="2820" width="7.7109375" style="16" customWidth="1"/>
    <col min="2821" max="2821" width="8.42578125" style="16" customWidth="1"/>
    <col min="2822" max="2823" width="7.7109375" style="16" customWidth="1"/>
    <col min="2824" max="2824" width="7.85546875" style="16" customWidth="1"/>
    <col min="2825" max="2825" width="7.28515625" style="16" customWidth="1"/>
    <col min="2826" max="2826" width="8.5703125" style="16" customWidth="1"/>
    <col min="2827" max="2827" width="7.85546875" style="16" customWidth="1"/>
    <col min="2828" max="2828" width="7.5703125" style="16" customWidth="1"/>
    <col min="2829" max="2830" width="7.85546875" style="16" customWidth="1"/>
    <col min="2831" max="2831" width="7.28515625" style="16" customWidth="1"/>
    <col min="2832" max="2832" width="8" style="16" customWidth="1"/>
    <col min="2833" max="2833" width="6.85546875" style="16" customWidth="1"/>
    <col min="2834" max="3065" width="9.140625" style="16"/>
    <col min="3066" max="3066" width="51" style="16" customWidth="1"/>
    <col min="3067" max="3067" width="0" style="16" hidden="1" customWidth="1"/>
    <col min="3068" max="3068" width="10.42578125" style="16" customWidth="1"/>
    <col min="3069" max="3069" width="7" style="16" customWidth="1"/>
    <col min="3070" max="3070" width="8.28515625" style="16" customWidth="1"/>
    <col min="3071" max="3071" width="7.7109375" style="16" customWidth="1"/>
    <col min="3072" max="3072" width="8" style="16" customWidth="1"/>
    <col min="3073" max="3073" width="8.140625" style="16" customWidth="1"/>
    <col min="3074" max="3074" width="7.42578125" style="16" customWidth="1"/>
    <col min="3075" max="3075" width="8.140625" style="16" customWidth="1"/>
    <col min="3076" max="3076" width="7.7109375" style="16" customWidth="1"/>
    <col min="3077" max="3077" width="8.42578125" style="16" customWidth="1"/>
    <col min="3078" max="3079" width="7.7109375" style="16" customWidth="1"/>
    <col min="3080" max="3080" width="7.85546875" style="16" customWidth="1"/>
    <col min="3081" max="3081" width="7.28515625" style="16" customWidth="1"/>
    <col min="3082" max="3082" width="8.5703125" style="16" customWidth="1"/>
    <col min="3083" max="3083" width="7.85546875" style="16" customWidth="1"/>
    <col min="3084" max="3084" width="7.5703125" style="16" customWidth="1"/>
    <col min="3085" max="3086" width="7.85546875" style="16" customWidth="1"/>
    <col min="3087" max="3087" width="7.28515625" style="16" customWidth="1"/>
    <col min="3088" max="3088" width="8" style="16" customWidth="1"/>
    <col min="3089" max="3089" width="6.85546875" style="16" customWidth="1"/>
    <col min="3090" max="3321" width="9.140625" style="16"/>
    <col min="3322" max="3322" width="51" style="16" customWidth="1"/>
    <col min="3323" max="3323" width="0" style="16" hidden="1" customWidth="1"/>
    <col min="3324" max="3324" width="10.42578125" style="16" customWidth="1"/>
    <col min="3325" max="3325" width="7" style="16" customWidth="1"/>
    <col min="3326" max="3326" width="8.28515625" style="16" customWidth="1"/>
    <col min="3327" max="3327" width="7.7109375" style="16" customWidth="1"/>
    <col min="3328" max="3328" width="8" style="16" customWidth="1"/>
    <col min="3329" max="3329" width="8.140625" style="16" customWidth="1"/>
    <col min="3330" max="3330" width="7.42578125" style="16" customWidth="1"/>
    <col min="3331" max="3331" width="8.140625" style="16" customWidth="1"/>
    <col min="3332" max="3332" width="7.7109375" style="16" customWidth="1"/>
    <col min="3333" max="3333" width="8.42578125" style="16" customWidth="1"/>
    <col min="3334" max="3335" width="7.7109375" style="16" customWidth="1"/>
    <col min="3336" max="3336" width="7.85546875" style="16" customWidth="1"/>
    <col min="3337" max="3337" width="7.28515625" style="16" customWidth="1"/>
    <col min="3338" max="3338" width="8.5703125" style="16" customWidth="1"/>
    <col min="3339" max="3339" width="7.85546875" style="16" customWidth="1"/>
    <col min="3340" max="3340" width="7.5703125" style="16" customWidth="1"/>
    <col min="3341" max="3342" width="7.85546875" style="16" customWidth="1"/>
    <col min="3343" max="3343" width="7.28515625" style="16" customWidth="1"/>
    <col min="3344" max="3344" width="8" style="16" customWidth="1"/>
    <col min="3345" max="3345" width="6.85546875" style="16" customWidth="1"/>
    <col min="3346" max="3577" width="9.140625" style="16"/>
    <col min="3578" max="3578" width="51" style="16" customWidth="1"/>
    <col min="3579" max="3579" width="0" style="16" hidden="1" customWidth="1"/>
    <col min="3580" max="3580" width="10.42578125" style="16" customWidth="1"/>
    <col min="3581" max="3581" width="7" style="16" customWidth="1"/>
    <col min="3582" max="3582" width="8.28515625" style="16" customWidth="1"/>
    <col min="3583" max="3583" width="7.7109375" style="16" customWidth="1"/>
    <col min="3584" max="3584" width="8" style="16" customWidth="1"/>
    <col min="3585" max="3585" width="8.140625" style="16" customWidth="1"/>
    <col min="3586" max="3586" width="7.42578125" style="16" customWidth="1"/>
    <col min="3587" max="3587" width="8.140625" style="16" customWidth="1"/>
    <col min="3588" max="3588" width="7.7109375" style="16" customWidth="1"/>
    <col min="3589" max="3589" width="8.42578125" style="16" customWidth="1"/>
    <col min="3590" max="3591" width="7.7109375" style="16" customWidth="1"/>
    <col min="3592" max="3592" width="7.85546875" style="16" customWidth="1"/>
    <col min="3593" max="3593" width="7.28515625" style="16" customWidth="1"/>
    <col min="3594" max="3594" width="8.5703125" style="16" customWidth="1"/>
    <col min="3595" max="3595" width="7.85546875" style="16" customWidth="1"/>
    <col min="3596" max="3596" width="7.5703125" style="16" customWidth="1"/>
    <col min="3597" max="3598" width="7.85546875" style="16" customWidth="1"/>
    <col min="3599" max="3599" width="7.28515625" style="16" customWidth="1"/>
    <col min="3600" max="3600" width="8" style="16" customWidth="1"/>
    <col min="3601" max="3601" width="6.85546875" style="16" customWidth="1"/>
    <col min="3602" max="3833" width="9.140625" style="16"/>
    <col min="3834" max="3834" width="51" style="16" customWidth="1"/>
    <col min="3835" max="3835" width="0" style="16" hidden="1" customWidth="1"/>
    <col min="3836" max="3836" width="10.42578125" style="16" customWidth="1"/>
    <col min="3837" max="3837" width="7" style="16" customWidth="1"/>
    <col min="3838" max="3838" width="8.28515625" style="16" customWidth="1"/>
    <col min="3839" max="3839" width="7.7109375" style="16" customWidth="1"/>
    <col min="3840" max="3840" width="8" style="16" customWidth="1"/>
    <col min="3841" max="3841" width="8.140625" style="16" customWidth="1"/>
    <col min="3842" max="3842" width="7.42578125" style="16" customWidth="1"/>
    <col min="3843" max="3843" width="8.140625" style="16" customWidth="1"/>
    <col min="3844" max="3844" width="7.7109375" style="16" customWidth="1"/>
    <col min="3845" max="3845" width="8.42578125" style="16" customWidth="1"/>
    <col min="3846" max="3847" width="7.7109375" style="16" customWidth="1"/>
    <col min="3848" max="3848" width="7.85546875" style="16" customWidth="1"/>
    <col min="3849" max="3849" width="7.28515625" style="16" customWidth="1"/>
    <col min="3850" max="3850" width="8.5703125" style="16" customWidth="1"/>
    <col min="3851" max="3851" width="7.85546875" style="16" customWidth="1"/>
    <col min="3852" max="3852" width="7.5703125" style="16" customWidth="1"/>
    <col min="3853" max="3854" width="7.85546875" style="16" customWidth="1"/>
    <col min="3855" max="3855" width="7.28515625" style="16" customWidth="1"/>
    <col min="3856" max="3856" width="8" style="16" customWidth="1"/>
    <col min="3857" max="3857" width="6.85546875" style="16" customWidth="1"/>
    <col min="3858" max="4089" width="9.140625" style="16"/>
    <col min="4090" max="4090" width="51" style="16" customWidth="1"/>
    <col min="4091" max="4091" width="0" style="16" hidden="1" customWidth="1"/>
    <col min="4092" max="4092" width="10.42578125" style="16" customWidth="1"/>
    <col min="4093" max="4093" width="7" style="16" customWidth="1"/>
    <col min="4094" max="4094" width="8.28515625" style="16" customWidth="1"/>
    <col min="4095" max="4095" width="7.7109375" style="16" customWidth="1"/>
    <col min="4096" max="4096" width="8" style="16" customWidth="1"/>
    <col min="4097" max="4097" width="8.140625" style="16" customWidth="1"/>
    <col min="4098" max="4098" width="7.42578125" style="16" customWidth="1"/>
    <col min="4099" max="4099" width="8.140625" style="16" customWidth="1"/>
    <col min="4100" max="4100" width="7.7109375" style="16" customWidth="1"/>
    <col min="4101" max="4101" width="8.42578125" style="16" customWidth="1"/>
    <col min="4102" max="4103" width="7.7109375" style="16" customWidth="1"/>
    <col min="4104" max="4104" width="7.85546875" style="16" customWidth="1"/>
    <col min="4105" max="4105" width="7.28515625" style="16" customWidth="1"/>
    <col min="4106" max="4106" width="8.5703125" style="16" customWidth="1"/>
    <col min="4107" max="4107" width="7.85546875" style="16" customWidth="1"/>
    <col min="4108" max="4108" width="7.5703125" style="16" customWidth="1"/>
    <col min="4109" max="4110" width="7.85546875" style="16" customWidth="1"/>
    <col min="4111" max="4111" width="7.28515625" style="16" customWidth="1"/>
    <col min="4112" max="4112" width="8" style="16" customWidth="1"/>
    <col min="4113" max="4113" width="6.85546875" style="16" customWidth="1"/>
    <col min="4114" max="4345" width="9.140625" style="16"/>
    <col min="4346" max="4346" width="51" style="16" customWidth="1"/>
    <col min="4347" max="4347" width="0" style="16" hidden="1" customWidth="1"/>
    <col min="4348" max="4348" width="10.42578125" style="16" customWidth="1"/>
    <col min="4349" max="4349" width="7" style="16" customWidth="1"/>
    <col min="4350" max="4350" width="8.28515625" style="16" customWidth="1"/>
    <col min="4351" max="4351" width="7.7109375" style="16" customWidth="1"/>
    <col min="4352" max="4352" width="8" style="16" customWidth="1"/>
    <col min="4353" max="4353" width="8.140625" style="16" customWidth="1"/>
    <col min="4354" max="4354" width="7.42578125" style="16" customWidth="1"/>
    <col min="4355" max="4355" width="8.140625" style="16" customWidth="1"/>
    <col min="4356" max="4356" width="7.7109375" style="16" customWidth="1"/>
    <col min="4357" max="4357" width="8.42578125" style="16" customWidth="1"/>
    <col min="4358" max="4359" width="7.7109375" style="16" customWidth="1"/>
    <col min="4360" max="4360" width="7.85546875" style="16" customWidth="1"/>
    <col min="4361" max="4361" width="7.28515625" style="16" customWidth="1"/>
    <col min="4362" max="4362" width="8.5703125" style="16" customWidth="1"/>
    <col min="4363" max="4363" width="7.85546875" style="16" customWidth="1"/>
    <col min="4364" max="4364" width="7.5703125" style="16" customWidth="1"/>
    <col min="4365" max="4366" width="7.85546875" style="16" customWidth="1"/>
    <col min="4367" max="4367" width="7.28515625" style="16" customWidth="1"/>
    <col min="4368" max="4368" width="8" style="16" customWidth="1"/>
    <col min="4369" max="4369" width="6.85546875" style="16" customWidth="1"/>
    <col min="4370" max="4601" width="9.140625" style="16"/>
    <col min="4602" max="4602" width="51" style="16" customWidth="1"/>
    <col min="4603" max="4603" width="0" style="16" hidden="1" customWidth="1"/>
    <col min="4604" max="4604" width="10.42578125" style="16" customWidth="1"/>
    <col min="4605" max="4605" width="7" style="16" customWidth="1"/>
    <col min="4606" max="4606" width="8.28515625" style="16" customWidth="1"/>
    <col min="4607" max="4607" width="7.7109375" style="16" customWidth="1"/>
    <col min="4608" max="4608" width="8" style="16" customWidth="1"/>
    <col min="4609" max="4609" width="8.140625" style="16" customWidth="1"/>
    <col min="4610" max="4610" width="7.42578125" style="16" customWidth="1"/>
    <col min="4611" max="4611" width="8.140625" style="16" customWidth="1"/>
    <col min="4612" max="4612" width="7.7109375" style="16" customWidth="1"/>
    <col min="4613" max="4613" width="8.42578125" style="16" customWidth="1"/>
    <col min="4614" max="4615" width="7.7109375" style="16" customWidth="1"/>
    <col min="4616" max="4616" width="7.85546875" style="16" customWidth="1"/>
    <col min="4617" max="4617" width="7.28515625" style="16" customWidth="1"/>
    <col min="4618" max="4618" width="8.5703125" style="16" customWidth="1"/>
    <col min="4619" max="4619" width="7.85546875" style="16" customWidth="1"/>
    <col min="4620" max="4620" width="7.5703125" style="16" customWidth="1"/>
    <col min="4621" max="4622" width="7.85546875" style="16" customWidth="1"/>
    <col min="4623" max="4623" width="7.28515625" style="16" customWidth="1"/>
    <col min="4624" max="4624" width="8" style="16" customWidth="1"/>
    <col min="4625" max="4625" width="6.85546875" style="16" customWidth="1"/>
    <col min="4626" max="4857" width="9.140625" style="16"/>
    <col min="4858" max="4858" width="51" style="16" customWidth="1"/>
    <col min="4859" max="4859" width="0" style="16" hidden="1" customWidth="1"/>
    <col min="4860" max="4860" width="10.42578125" style="16" customWidth="1"/>
    <col min="4861" max="4861" width="7" style="16" customWidth="1"/>
    <col min="4862" max="4862" width="8.28515625" style="16" customWidth="1"/>
    <col min="4863" max="4863" width="7.7109375" style="16" customWidth="1"/>
    <col min="4864" max="4864" width="8" style="16" customWidth="1"/>
    <col min="4865" max="4865" width="8.140625" style="16" customWidth="1"/>
    <col min="4866" max="4866" width="7.42578125" style="16" customWidth="1"/>
    <col min="4867" max="4867" width="8.140625" style="16" customWidth="1"/>
    <col min="4868" max="4868" width="7.7109375" style="16" customWidth="1"/>
    <col min="4869" max="4869" width="8.42578125" style="16" customWidth="1"/>
    <col min="4870" max="4871" width="7.7109375" style="16" customWidth="1"/>
    <col min="4872" max="4872" width="7.85546875" style="16" customWidth="1"/>
    <col min="4873" max="4873" width="7.28515625" style="16" customWidth="1"/>
    <col min="4874" max="4874" width="8.5703125" style="16" customWidth="1"/>
    <col min="4875" max="4875" width="7.85546875" style="16" customWidth="1"/>
    <col min="4876" max="4876" width="7.5703125" style="16" customWidth="1"/>
    <col min="4877" max="4878" width="7.85546875" style="16" customWidth="1"/>
    <col min="4879" max="4879" width="7.28515625" style="16" customWidth="1"/>
    <col min="4880" max="4880" width="8" style="16" customWidth="1"/>
    <col min="4881" max="4881" width="6.85546875" style="16" customWidth="1"/>
    <col min="4882" max="5113" width="9.140625" style="16"/>
    <col min="5114" max="5114" width="51" style="16" customWidth="1"/>
    <col min="5115" max="5115" width="0" style="16" hidden="1" customWidth="1"/>
    <col min="5116" max="5116" width="10.42578125" style="16" customWidth="1"/>
    <col min="5117" max="5117" width="7" style="16" customWidth="1"/>
    <col min="5118" max="5118" width="8.28515625" style="16" customWidth="1"/>
    <col min="5119" max="5119" width="7.7109375" style="16" customWidth="1"/>
    <col min="5120" max="5120" width="8" style="16" customWidth="1"/>
    <col min="5121" max="5121" width="8.140625" style="16" customWidth="1"/>
    <col min="5122" max="5122" width="7.42578125" style="16" customWidth="1"/>
    <col min="5123" max="5123" width="8.140625" style="16" customWidth="1"/>
    <col min="5124" max="5124" width="7.7109375" style="16" customWidth="1"/>
    <col min="5125" max="5125" width="8.42578125" style="16" customWidth="1"/>
    <col min="5126" max="5127" width="7.7109375" style="16" customWidth="1"/>
    <col min="5128" max="5128" width="7.85546875" style="16" customWidth="1"/>
    <col min="5129" max="5129" width="7.28515625" style="16" customWidth="1"/>
    <col min="5130" max="5130" width="8.5703125" style="16" customWidth="1"/>
    <col min="5131" max="5131" width="7.85546875" style="16" customWidth="1"/>
    <col min="5132" max="5132" width="7.5703125" style="16" customWidth="1"/>
    <col min="5133" max="5134" width="7.85546875" style="16" customWidth="1"/>
    <col min="5135" max="5135" width="7.28515625" style="16" customWidth="1"/>
    <col min="5136" max="5136" width="8" style="16" customWidth="1"/>
    <col min="5137" max="5137" width="6.85546875" style="16" customWidth="1"/>
    <col min="5138" max="5369" width="9.140625" style="16"/>
    <col min="5370" max="5370" width="51" style="16" customWidth="1"/>
    <col min="5371" max="5371" width="0" style="16" hidden="1" customWidth="1"/>
    <col min="5372" max="5372" width="10.42578125" style="16" customWidth="1"/>
    <col min="5373" max="5373" width="7" style="16" customWidth="1"/>
    <col min="5374" max="5374" width="8.28515625" style="16" customWidth="1"/>
    <col min="5375" max="5375" width="7.7109375" style="16" customWidth="1"/>
    <col min="5376" max="5376" width="8" style="16" customWidth="1"/>
    <col min="5377" max="5377" width="8.140625" style="16" customWidth="1"/>
    <col min="5378" max="5378" width="7.42578125" style="16" customWidth="1"/>
    <col min="5379" max="5379" width="8.140625" style="16" customWidth="1"/>
    <col min="5380" max="5380" width="7.7109375" style="16" customWidth="1"/>
    <col min="5381" max="5381" width="8.42578125" style="16" customWidth="1"/>
    <col min="5382" max="5383" width="7.7109375" style="16" customWidth="1"/>
    <col min="5384" max="5384" width="7.85546875" style="16" customWidth="1"/>
    <col min="5385" max="5385" width="7.28515625" style="16" customWidth="1"/>
    <col min="5386" max="5386" width="8.5703125" style="16" customWidth="1"/>
    <col min="5387" max="5387" width="7.85546875" style="16" customWidth="1"/>
    <col min="5388" max="5388" width="7.5703125" style="16" customWidth="1"/>
    <col min="5389" max="5390" width="7.85546875" style="16" customWidth="1"/>
    <col min="5391" max="5391" width="7.28515625" style="16" customWidth="1"/>
    <col min="5392" max="5392" width="8" style="16" customWidth="1"/>
    <col min="5393" max="5393" width="6.85546875" style="16" customWidth="1"/>
    <col min="5394" max="5625" width="9.140625" style="16"/>
    <col min="5626" max="5626" width="51" style="16" customWidth="1"/>
    <col min="5627" max="5627" width="0" style="16" hidden="1" customWidth="1"/>
    <col min="5628" max="5628" width="10.42578125" style="16" customWidth="1"/>
    <col min="5629" max="5629" width="7" style="16" customWidth="1"/>
    <col min="5630" max="5630" width="8.28515625" style="16" customWidth="1"/>
    <col min="5631" max="5631" width="7.7109375" style="16" customWidth="1"/>
    <col min="5632" max="5632" width="8" style="16" customWidth="1"/>
    <col min="5633" max="5633" width="8.140625" style="16" customWidth="1"/>
    <col min="5634" max="5634" width="7.42578125" style="16" customWidth="1"/>
    <col min="5635" max="5635" width="8.140625" style="16" customWidth="1"/>
    <col min="5636" max="5636" width="7.7109375" style="16" customWidth="1"/>
    <col min="5637" max="5637" width="8.42578125" style="16" customWidth="1"/>
    <col min="5638" max="5639" width="7.7109375" style="16" customWidth="1"/>
    <col min="5640" max="5640" width="7.85546875" style="16" customWidth="1"/>
    <col min="5641" max="5641" width="7.28515625" style="16" customWidth="1"/>
    <col min="5642" max="5642" width="8.5703125" style="16" customWidth="1"/>
    <col min="5643" max="5643" width="7.85546875" style="16" customWidth="1"/>
    <col min="5644" max="5644" width="7.5703125" style="16" customWidth="1"/>
    <col min="5645" max="5646" width="7.85546875" style="16" customWidth="1"/>
    <col min="5647" max="5647" width="7.28515625" style="16" customWidth="1"/>
    <col min="5648" max="5648" width="8" style="16" customWidth="1"/>
    <col min="5649" max="5649" width="6.85546875" style="16" customWidth="1"/>
    <col min="5650" max="5881" width="9.140625" style="16"/>
    <col min="5882" max="5882" width="51" style="16" customWidth="1"/>
    <col min="5883" max="5883" width="0" style="16" hidden="1" customWidth="1"/>
    <col min="5884" max="5884" width="10.42578125" style="16" customWidth="1"/>
    <col min="5885" max="5885" width="7" style="16" customWidth="1"/>
    <col min="5886" max="5886" width="8.28515625" style="16" customWidth="1"/>
    <col min="5887" max="5887" width="7.7109375" style="16" customWidth="1"/>
    <col min="5888" max="5888" width="8" style="16" customWidth="1"/>
    <col min="5889" max="5889" width="8.140625" style="16" customWidth="1"/>
    <col min="5890" max="5890" width="7.42578125" style="16" customWidth="1"/>
    <col min="5891" max="5891" width="8.140625" style="16" customWidth="1"/>
    <col min="5892" max="5892" width="7.7109375" style="16" customWidth="1"/>
    <col min="5893" max="5893" width="8.42578125" style="16" customWidth="1"/>
    <col min="5894" max="5895" width="7.7109375" style="16" customWidth="1"/>
    <col min="5896" max="5896" width="7.85546875" style="16" customWidth="1"/>
    <col min="5897" max="5897" width="7.28515625" style="16" customWidth="1"/>
    <col min="5898" max="5898" width="8.5703125" style="16" customWidth="1"/>
    <col min="5899" max="5899" width="7.85546875" style="16" customWidth="1"/>
    <col min="5900" max="5900" width="7.5703125" style="16" customWidth="1"/>
    <col min="5901" max="5902" width="7.85546875" style="16" customWidth="1"/>
    <col min="5903" max="5903" width="7.28515625" style="16" customWidth="1"/>
    <col min="5904" max="5904" width="8" style="16" customWidth="1"/>
    <col min="5905" max="5905" width="6.85546875" style="16" customWidth="1"/>
    <col min="5906" max="6137" width="9.140625" style="16"/>
    <col min="6138" max="6138" width="51" style="16" customWidth="1"/>
    <col min="6139" max="6139" width="0" style="16" hidden="1" customWidth="1"/>
    <col min="6140" max="6140" width="10.42578125" style="16" customWidth="1"/>
    <col min="6141" max="6141" width="7" style="16" customWidth="1"/>
    <col min="6142" max="6142" width="8.28515625" style="16" customWidth="1"/>
    <col min="6143" max="6143" width="7.7109375" style="16" customWidth="1"/>
    <col min="6144" max="6144" width="8" style="16" customWidth="1"/>
    <col min="6145" max="6145" width="8.140625" style="16" customWidth="1"/>
    <col min="6146" max="6146" width="7.42578125" style="16" customWidth="1"/>
    <col min="6147" max="6147" width="8.140625" style="16" customWidth="1"/>
    <col min="6148" max="6148" width="7.7109375" style="16" customWidth="1"/>
    <col min="6149" max="6149" width="8.42578125" style="16" customWidth="1"/>
    <col min="6150" max="6151" width="7.7109375" style="16" customWidth="1"/>
    <col min="6152" max="6152" width="7.85546875" style="16" customWidth="1"/>
    <col min="6153" max="6153" width="7.28515625" style="16" customWidth="1"/>
    <col min="6154" max="6154" width="8.5703125" style="16" customWidth="1"/>
    <col min="6155" max="6155" width="7.85546875" style="16" customWidth="1"/>
    <col min="6156" max="6156" width="7.5703125" style="16" customWidth="1"/>
    <col min="6157" max="6158" width="7.85546875" style="16" customWidth="1"/>
    <col min="6159" max="6159" width="7.28515625" style="16" customWidth="1"/>
    <col min="6160" max="6160" width="8" style="16" customWidth="1"/>
    <col min="6161" max="6161" width="6.85546875" style="16" customWidth="1"/>
    <col min="6162" max="6393" width="9.140625" style="16"/>
    <col min="6394" max="6394" width="51" style="16" customWidth="1"/>
    <col min="6395" max="6395" width="0" style="16" hidden="1" customWidth="1"/>
    <col min="6396" max="6396" width="10.42578125" style="16" customWidth="1"/>
    <col min="6397" max="6397" width="7" style="16" customWidth="1"/>
    <col min="6398" max="6398" width="8.28515625" style="16" customWidth="1"/>
    <col min="6399" max="6399" width="7.7109375" style="16" customWidth="1"/>
    <col min="6400" max="6400" width="8" style="16" customWidth="1"/>
    <col min="6401" max="6401" width="8.140625" style="16" customWidth="1"/>
    <col min="6402" max="6402" width="7.42578125" style="16" customWidth="1"/>
    <col min="6403" max="6403" width="8.140625" style="16" customWidth="1"/>
    <col min="6404" max="6404" width="7.7109375" style="16" customWidth="1"/>
    <col min="6405" max="6405" width="8.42578125" style="16" customWidth="1"/>
    <col min="6406" max="6407" width="7.7109375" style="16" customWidth="1"/>
    <col min="6408" max="6408" width="7.85546875" style="16" customWidth="1"/>
    <col min="6409" max="6409" width="7.28515625" style="16" customWidth="1"/>
    <col min="6410" max="6410" width="8.5703125" style="16" customWidth="1"/>
    <col min="6411" max="6411" width="7.85546875" style="16" customWidth="1"/>
    <col min="6412" max="6412" width="7.5703125" style="16" customWidth="1"/>
    <col min="6413" max="6414" width="7.85546875" style="16" customWidth="1"/>
    <col min="6415" max="6415" width="7.28515625" style="16" customWidth="1"/>
    <col min="6416" max="6416" width="8" style="16" customWidth="1"/>
    <col min="6417" max="6417" width="6.85546875" style="16" customWidth="1"/>
    <col min="6418" max="6649" width="9.140625" style="16"/>
    <col min="6650" max="6650" width="51" style="16" customWidth="1"/>
    <col min="6651" max="6651" width="0" style="16" hidden="1" customWidth="1"/>
    <col min="6652" max="6652" width="10.42578125" style="16" customWidth="1"/>
    <col min="6653" max="6653" width="7" style="16" customWidth="1"/>
    <col min="6654" max="6654" width="8.28515625" style="16" customWidth="1"/>
    <col min="6655" max="6655" width="7.7109375" style="16" customWidth="1"/>
    <col min="6656" max="6656" width="8" style="16" customWidth="1"/>
    <col min="6657" max="6657" width="8.140625" style="16" customWidth="1"/>
    <col min="6658" max="6658" width="7.42578125" style="16" customWidth="1"/>
    <col min="6659" max="6659" width="8.140625" style="16" customWidth="1"/>
    <col min="6660" max="6660" width="7.7109375" style="16" customWidth="1"/>
    <col min="6661" max="6661" width="8.42578125" style="16" customWidth="1"/>
    <col min="6662" max="6663" width="7.7109375" style="16" customWidth="1"/>
    <col min="6664" max="6664" width="7.85546875" style="16" customWidth="1"/>
    <col min="6665" max="6665" width="7.28515625" style="16" customWidth="1"/>
    <col min="6666" max="6666" width="8.5703125" style="16" customWidth="1"/>
    <col min="6667" max="6667" width="7.85546875" style="16" customWidth="1"/>
    <col min="6668" max="6668" width="7.5703125" style="16" customWidth="1"/>
    <col min="6669" max="6670" width="7.85546875" style="16" customWidth="1"/>
    <col min="6671" max="6671" width="7.28515625" style="16" customWidth="1"/>
    <col min="6672" max="6672" width="8" style="16" customWidth="1"/>
    <col min="6673" max="6673" width="6.85546875" style="16" customWidth="1"/>
    <col min="6674" max="6905" width="9.140625" style="16"/>
    <col min="6906" max="6906" width="51" style="16" customWidth="1"/>
    <col min="6907" max="6907" width="0" style="16" hidden="1" customWidth="1"/>
    <col min="6908" max="6908" width="10.42578125" style="16" customWidth="1"/>
    <col min="6909" max="6909" width="7" style="16" customWidth="1"/>
    <col min="6910" max="6910" width="8.28515625" style="16" customWidth="1"/>
    <col min="6911" max="6911" width="7.7109375" style="16" customWidth="1"/>
    <col min="6912" max="6912" width="8" style="16" customWidth="1"/>
    <col min="6913" max="6913" width="8.140625" style="16" customWidth="1"/>
    <col min="6914" max="6914" width="7.42578125" style="16" customWidth="1"/>
    <col min="6915" max="6915" width="8.140625" style="16" customWidth="1"/>
    <col min="6916" max="6916" width="7.7109375" style="16" customWidth="1"/>
    <col min="6917" max="6917" width="8.42578125" style="16" customWidth="1"/>
    <col min="6918" max="6919" width="7.7109375" style="16" customWidth="1"/>
    <col min="6920" max="6920" width="7.85546875" style="16" customWidth="1"/>
    <col min="6921" max="6921" width="7.28515625" style="16" customWidth="1"/>
    <col min="6922" max="6922" width="8.5703125" style="16" customWidth="1"/>
    <col min="6923" max="6923" width="7.85546875" style="16" customWidth="1"/>
    <col min="6924" max="6924" width="7.5703125" style="16" customWidth="1"/>
    <col min="6925" max="6926" width="7.85546875" style="16" customWidth="1"/>
    <col min="6927" max="6927" width="7.28515625" style="16" customWidth="1"/>
    <col min="6928" max="6928" width="8" style="16" customWidth="1"/>
    <col min="6929" max="6929" width="6.85546875" style="16" customWidth="1"/>
    <col min="6930" max="7161" width="9.140625" style="16"/>
    <col min="7162" max="7162" width="51" style="16" customWidth="1"/>
    <col min="7163" max="7163" width="0" style="16" hidden="1" customWidth="1"/>
    <col min="7164" max="7164" width="10.42578125" style="16" customWidth="1"/>
    <col min="7165" max="7165" width="7" style="16" customWidth="1"/>
    <col min="7166" max="7166" width="8.28515625" style="16" customWidth="1"/>
    <col min="7167" max="7167" width="7.7109375" style="16" customWidth="1"/>
    <col min="7168" max="7168" width="8" style="16" customWidth="1"/>
    <col min="7169" max="7169" width="8.140625" style="16" customWidth="1"/>
    <col min="7170" max="7170" width="7.42578125" style="16" customWidth="1"/>
    <col min="7171" max="7171" width="8.140625" style="16" customWidth="1"/>
    <col min="7172" max="7172" width="7.7109375" style="16" customWidth="1"/>
    <col min="7173" max="7173" width="8.42578125" style="16" customWidth="1"/>
    <col min="7174" max="7175" width="7.7109375" style="16" customWidth="1"/>
    <col min="7176" max="7176" width="7.85546875" style="16" customWidth="1"/>
    <col min="7177" max="7177" width="7.28515625" style="16" customWidth="1"/>
    <col min="7178" max="7178" width="8.5703125" style="16" customWidth="1"/>
    <col min="7179" max="7179" width="7.85546875" style="16" customWidth="1"/>
    <col min="7180" max="7180" width="7.5703125" style="16" customWidth="1"/>
    <col min="7181" max="7182" width="7.85546875" style="16" customWidth="1"/>
    <col min="7183" max="7183" width="7.28515625" style="16" customWidth="1"/>
    <col min="7184" max="7184" width="8" style="16" customWidth="1"/>
    <col min="7185" max="7185" width="6.85546875" style="16" customWidth="1"/>
    <col min="7186" max="7417" width="9.140625" style="16"/>
    <col min="7418" max="7418" width="51" style="16" customWidth="1"/>
    <col min="7419" max="7419" width="0" style="16" hidden="1" customWidth="1"/>
    <col min="7420" max="7420" width="10.42578125" style="16" customWidth="1"/>
    <col min="7421" max="7421" width="7" style="16" customWidth="1"/>
    <col min="7422" max="7422" width="8.28515625" style="16" customWidth="1"/>
    <col min="7423" max="7423" width="7.7109375" style="16" customWidth="1"/>
    <col min="7424" max="7424" width="8" style="16" customWidth="1"/>
    <col min="7425" max="7425" width="8.140625" style="16" customWidth="1"/>
    <col min="7426" max="7426" width="7.42578125" style="16" customWidth="1"/>
    <col min="7427" max="7427" width="8.140625" style="16" customWidth="1"/>
    <col min="7428" max="7428" width="7.7109375" style="16" customWidth="1"/>
    <col min="7429" max="7429" width="8.42578125" style="16" customWidth="1"/>
    <col min="7430" max="7431" width="7.7109375" style="16" customWidth="1"/>
    <col min="7432" max="7432" width="7.85546875" style="16" customWidth="1"/>
    <col min="7433" max="7433" width="7.28515625" style="16" customWidth="1"/>
    <col min="7434" max="7434" width="8.5703125" style="16" customWidth="1"/>
    <col min="7435" max="7435" width="7.85546875" style="16" customWidth="1"/>
    <col min="7436" max="7436" width="7.5703125" style="16" customWidth="1"/>
    <col min="7437" max="7438" width="7.85546875" style="16" customWidth="1"/>
    <col min="7439" max="7439" width="7.28515625" style="16" customWidth="1"/>
    <col min="7440" max="7440" width="8" style="16" customWidth="1"/>
    <col min="7441" max="7441" width="6.85546875" style="16" customWidth="1"/>
    <col min="7442" max="7673" width="9.140625" style="16"/>
    <col min="7674" max="7674" width="51" style="16" customWidth="1"/>
    <col min="7675" max="7675" width="0" style="16" hidden="1" customWidth="1"/>
    <col min="7676" max="7676" width="10.42578125" style="16" customWidth="1"/>
    <col min="7677" max="7677" width="7" style="16" customWidth="1"/>
    <col min="7678" max="7678" width="8.28515625" style="16" customWidth="1"/>
    <col min="7679" max="7679" width="7.7109375" style="16" customWidth="1"/>
    <col min="7680" max="7680" width="8" style="16" customWidth="1"/>
    <col min="7681" max="7681" width="8.140625" style="16" customWidth="1"/>
    <col min="7682" max="7682" width="7.42578125" style="16" customWidth="1"/>
    <col min="7683" max="7683" width="8.140625" style="16" customWidth="1"/>
    <col min="7684" max="7684" width="7.7109375" style="16" customWidth="1"/>
    <col min="7685" max="7685" width="8.42578125" style="16" customWidth="1"/>
    <col min="7686" max="7687" width="7.7109375" style="16" customWidth="1"/>
    <col min="7688" max="7688" width="7.85546875" style="16" customWidth="1"/>
    <col min="7689" max="7689" width="7.28515625" style="16" customWidth="1"/>
    <col min="7690" max="7690" width="8.5703125" style="16" customWidth="1"/>
    <col min="7691" max="7691" width="7.85546875" style="16" customWidth="1"/>
    <col min="7692" max="7692" width="7.5703125" style="16" customWidth="1"/>
    <col min="7693" max="7694" width="7.85546875" style="16" customWidth="1"/>
    <col min="7695" max="7695" width="7.28515625" style="16" customWidth="1"/>
    <col min="7696" max="7696" width="8" style="16" customWidth="1"/>
    <col min="7697" max="7697" width="6.85546875" style="16" customWidth="1"/>
    <col min="7698" max="7929" width="9.140625" style="16"/>
    <col min="7930" max="7930" width="51" style="16" customWidth="1"/>
    <col min="7931" max="7931" width="0" style="16" hidden="1" customWidth="1"/>
    <col min="7932" max="7932" width="10.42578125" style="16" customWidth="1"/>
    <col min="7933" max="7933" width="7" style="16" customWidth="1"/>
    <col min="7934" max="7934" width="8.28515625" style="16" customWidth="1"/>
    <col min="7935" max="7935" width="7.7109375" style="16" customWidth="1"/>
    <col min="7936" max="7936" width="8" style="16" customWidth="1"/>
    <col min="7937" max="7937" width="8.140625" style="16" customWidth="1"/>
    <col min="7938" max="7938" width="7.42578125" style="16" customWidth="1"/>
    <col min="7939" max="7939" width="8.140625" style="16" customWidth="1"/>
    <col min="7940" max="7940" width="7.7109375" style="16" customWidth="1"/>
    <col min="7941" max="7941" width="8.42578125" style="16" customWidth="1"/>
    <col min="7942" max="7943" width="7.7109375" style="16" customWidth="1"/>
    <col min="7944" max="7944" width="7.85546875" style="16" customWidth="1"/>
    <col min="7945" max="7945" width="7.28515625" style="16" customWidth="1"/>
    <col min="7946" max="7946" width="8.5703125" style="16" customWidth="1"/>
    <col min="7947" max="7947" width="7.85546875" style="16" customWidth="1"/>
    <col min="7948" max="7948" width="7.5703125" style="16" customWidth="1"/>
    <col min="7949" max="7950" width="7.85546875" style="16" customWidth="1"/>
    <col min="7951" max="7951" width="7.28515625" style="16" customWidth="1"/>
    <col min="7952" max="7952" width="8" style="16" customWidth="1"/>
    <col min="7953" max="7953" width="6.85546875" style="16" customWidth="1"/>
    <col min="7954" max="8185" width="9.140625" style="16"/>
    <col min="8186" max="8186" width="51" style="16" customWidth="1"/>
    <col min="8187" max="8187" width="0" style="16" hidden="1" customWidth="1"/>
    <col min="8188" max="8188" width="10.42578125" style="16" customWidth="1"/>
    <col min="8189" max="8189" width="7" style="16" customWidth="1"/>
    <col min="8190" max="8190" width="8.28515625" style="16" customWidth="1"/>
    <col min="8191" max="8191" width="7.7109375" style="16" customWidth="1"/>
    <col min="8192" max="8192" width="8" style="16" customWidth="1"/>
    <col min="8193" max="8193" width="8.140625" style="16" customWidth="1"/>
    <col min="8194" max="8194" width="7.42578125" style="16" customWidth="1"/>
    <col min="8195" max="8195" width="8.140625" style="16" customWidth="1"/>
    <col min="8196" max="8196" width="7.7109375" style="16" customWidth="1"/>
    <col min="8197" max="8197" width="8.42578125" style="16" customWidth="1"/>
    <col min="8198" max="8199" width="7.7109375" style="16" customWidth="1"/>
    <col min="8200" max="8200" width="7.85546875" style="16" customWidth="1"/>
    <col min="8201" max="8201" width="7.28515625" style="16" customWidth="1"/>
    <col min="8202" max="8202" width="8.5703125" style="16" customWidth="1"/>
    <col min="8203" max="8203" width="7.85546875" style="16" customWidth="1"/>
    <col min="8204" max="8204" width="7.5703125" style="16" customWidth="1"/>
    <col min="8205" max="8206" width="7.85546875" style="16" customWidth="1"/>
    <col min="8207" max="8207" width="7.28515625" style="16" customWidth="1"/>
    <col min="8208" max="8208" width="8" style="16" customWidth="1"/>
    <col min="8209" max="8209" width="6.85546875" style="16" customWidth="1"/>
    <col min="8210" max="8441" width="9.140625" style="16"/>
    <col min="8442" max="8442" width="51" style="16" customWidth="1"/>
    <col min="8443" max="8443" width="0" style="16" hidden="1" customWidth="1"/>
    <col min="8444" max="8444" width="10.42578125" style="16" customWidth="1"/>
    <col min="8445" max="8445" width="7" style="16" customWidth="1"/>
    <col min="8446" max="8446" width="8.28515625" style="16" customWidth="1"/>
    <col min="8447" max="8447" width="7.7109375" style="16" customWidth="1"/>
    <col min="8448" max="8448" width="8" style="16" customWidth="1"/>
    <col min="8449" max="8449" width="8.140625" style="16" customWidth="1"/>
    <col min="8450" max="8450" width="7.42578125" style="16" customWidth="1"/>
    <col min="8451" max="8451" width="8.140625" style="16" customWidth="1"/>
    <col min="8452" max="8452" width="7.7109375" style="16" customWidth="1"/>
    <col min="8453" max="8453" width="8.42578125" style="16" customWidth="1"/>
    <col min="8454" max="8455" width="7.7109375" style="16" customWidth="1"/>
    <col min="8456" max="8456" width="7.85546875" style="16" customWidth="1"/>
    <col min="8457" max="8457" width="7.28515625" style="16" customWidth="1"/>
    <col min="8458" max="8458" width="8.5703125" style="16" customWidth="1"/>
    <col min="8459" max="8459" width="7.85546875" style="16" customWidth="1"/>
    <col min="8460" max="8460" width="7.5703125" style="16" customWidth="1"/>
    <col min="8461" max="8462" width="7.85546875" style="16" customWidth="1"/>
    <col min="8463" max="8463" width="7.28515625" style="16" customWidth="1"/>
    <col min="8464" max="8464" width="8" style="16" customWidth="1"/>
    <col min="8465" max="8465" width="6.85546875" style="16" customWidth="1"/>
    <col min="8466" max="8697" width="9.140625" style="16"/>
    <col min="8698" max="8698" width="51" style="16" customWidth="1"/>
    <col min="8699" max="8699" width="0" style="16" hidden="1" customWidth="1"/>
    <col min="8700" max="8700" width="10.42578125" style="16" customWidth="1"/>
    <col min="8701" max="8701" width="7" style="16" customWidth="1"/>
    <col min="8702" max="8702" width="8.28515625" style="16" customWidth="1"/>
    <col min="8703" max="8703" width="7.7109375" style="16" customWidth="1"/>
    <col min="8704" max="8704" width="8" style="16" customWidth="1"/>
    <col min="8705" max="8705" width="8.140625" style="16" customWidth="1"/>
    <col min="8706" max="8706" width="7.42578125" style="16" customWidth="1"/>
    <col min="8707" max="8707" width="8.140625" style="16" customWidth="1"/>
    <col min="8708" max="8708" width="7.7109375" style="16" customWidth="1"/>
    <col min="8709" max="8709" width="8.42578125" style="16" customWidth="1"/>
    <col min="8710" max="8711" width="7.7109375" style="16" customWidth="1"/>
    <col min="8712" max="8712" width="7.85546875" style="16" customWidth="1"/>
    <col min="8713" max="8713" width="7.28515625" style="16" customWidth="1"/>
    <col min="8714" max="8714" width="8.5703125" style="16" customWidth="1"/>
    <col min="8715" max="8715" width="7.85546875" style="16" customWidth="1"/>
    <col min="8716" max="8716" width="7.5703125" style="16" customWidth="1"/>
    <col min="8717" max="8718" width="7.85546875" style="16" customWidth="1"/>
    <col min="8719" max="8719" width="7.28515625" style="16" customWidth="1"/>
    <col min="8720" max="8720" width="8" style="16" customWidth="1"/>
    <col min="8721" max="8721" width="6.85546875" style="16" customWidth="1"/>
    <col min="8722" max="8953" width="9.140625" style="16"/>
    <col min="8954" max="8954" width="51" style="16" customWidth="1"/>
    <col min="8955" max="8955" width="0" style="16" hidden="1" customWidth="1"/>
    <col min="8956" max="8956" width="10.42578125" style="16" customWidth="1"/>
    <col min="8957" max="8957" width="7" style="16" customWidth="1"/>
    <col min="8958" max="8958" width="8.28515625" style="16" customWidth="1"/>
    <col min="8959" max="8959" width="7.7109375" style="16" customWidth="1"/>
    <col min="8960" max="8960" width="8" style="16" customWidth="1"/>
    <col min="8961" max="8961" width="8.140625" style="16" customWidth="1"/>
    <col min="8962" max="8962" width="7.42578125" style="16" customWidth="1"/>
    <col min="8963" max="8963" width="8.140625" style="16" customWidth="1"/>
    <col min="8964" max="8964" width="7.7109375" style="16" customWidth="1"/>
    <col min="8965" max="8965" width="8.42578125" style="16" customWidth="1"/>
    <col min="8966" max="8967" width="7.7109375" style="16" customWidth="1"/>
    <col min="8968" max="8968" width="7.85546875" style="16" customWidth="1"/>
    <col min="8969" max="8969" width="7.28515625" style="16" customWidth="1"/>
    <col min="8970" max="8970" width="8.5703125" style="16" customWidth="1"/>
    <col min="8971" max="8971" width="7.85546875" style="16" customWidth="1"/>
    <col min="8972" max="8972" width="7.5703125" style="16" customWidth="1"/>
    <col min="8973" max="8974" width="7.85546875" style="16" customWidth="1"/>
    <col min="8975" max="8975" width="7.28515625" style="16" customWidth="1"/>
    <col min="8976" max="8976" width="8" style="16" customWidth="1"/>
    <col min="8977" max="8977" width="6.85546875" style="16" customWidth="1"/>
    <col min="8978" max="9209" width="9.140625" style="16"/>
    <col min="9210" max="9210" width="51" style="16" customWidth="1"/>
    <col min="9211" max="9211" width="0" style="16" hidden="1" customWidth="1"/>
    <col min="9212" max="9212" width="10.42578125" style="16" customWidth="1"/>
    <col min="9213" max="9213" width="7" style="16" customWidth="1"/>
    <col min="9214" max="9214" width="8.28515625" style="16" customWidth="1"/>
    <col min="9215" max="9215" width="7.7109375" style="16" customWidth="1"/>
    <col min="9216" max="9216" width="8" style="16" customWidth="1"/>
    <col min="9217" max="9217" width="8.140625" style="16" customWidth="1"/>
    <col min="9218" max="9218" width="7.42578125" style="16" customWidth="1"/>
    <col min="9219" max="9219" width="8.140625" style="16" customWidth="1"/>
    <col min="9220" max="9220" width="7.7109375" style="16" customWidth="1"/>
    <col min="9221" max="9221" width="8.42578125" style="16" customWidth="1"/>
    <col min="9222" max="9223" width="7.7109375" style="16" customWidth="1"/>
    <col min="9224" max="9224" width="7.85546875" style="16" customWidth="1"/>
    <col min="9225" max="9225" width="7.28515625" style="16" customWidth="1"/>
    <col min="9226" max="9226" width="8.5703125" style="16" customWidth="1"/>
    <col min="9227" max="9227" width="7.85546875" style="16" customWidth="1"/>
    <col min="9228" max="9228" width="7.5703125" style="16" customWidth="1"/>
    <col min="9229" max="9230" width="7.85546875" style="16" customWidth="1"/>
    <col min="9231" max="9231" width="7.28515625" style="16" customWidth="1"/>
    <col min="9232" max="9232" width="8" style="16" customWidth="1"/>
    <col min="9233" max="9233" width="6.85546875" style="16" customWidth="1"/>
    <col min="9234" max="9465" width="9.140625" style="16"/>
    <col min="9466" max="9466" width="51" style="16" customWidth="1"/>
    <col min="9467" max="9467" width="0" style="16" hidden="1" customWidth="1"/>
    <col min="9468" max="9468" width="10.42578125" style="16" customWidth="1"/>
    <col min="9469" max="9469" width="7" style="16" customWidth="1"/>
    <col min="9470" max="9470" width="8.28515625" style="16" customWidth="1"/>
    <col min="9471" max="9471" width="7.7109375" style="16" customWidth="1"/>
    <col min="9472" max="9472" width="8" style="16" customWidth="1"/>
    <col min="9473" max="9473" width="8.140625" style="16" customWidth="1"/>
    <col min="9474" max="9474" width="7.42578125" style="16" customWidth="1"/>
    <col min="9475" max="9475" width="8.140625" style="16" customWidth="1"/>
    <col min="9476" max="9476" width="7.7109375" style="16" customWidth="1"/>
    <col min="9477" max="9477" width="8.42578125" style="16" customWidth="1"/>
    <col min="9478" max="9479" width="7.7109375" style="16" customWidth="1"/>
    <col min="9480" max="9480" width="7.85546875" style="16" customWidth="1"/>
    <col min="9481" max="9481" width="7.28515625" style="16" customWidth="1"/>
    <col min="9482" max="9482" width="8.5703125" style="16" customWidth="1"/>
    <col min="9483" max="9483" width="7.85546875" style="16" customWidth="1"/>
    <col min="9484" max="9484" width="7.5703125" style="16" customWidth="1"/>
    <col min="9485" max="9486" width="7.85546875" style="16" customWidth="1"/>
    <col min="9487" max="9487" width="7.28515625" style="16" customWidth="1"/>
    <col min="9488" max="9488" width="8" style="16" customWidth="1"/>
    <col min="9489" max="9489" width="6.85546875" style="16" customWidth="1"/>
    <col min="9490" max="9721" width="9.140625" style="16"/>
    <col min="9722" max="9722" width="51" style="16" customWidth="1"/>
    <col min="9723" max="9723" width="0" style="16" hidden="1" customWidth="1"/>
    <col min="9724" max="9724" width="10.42578125" style="16" customWidth="1"/>
    <col min="9725" max="9725" width="7" style="16" customWidth="1"/>
    <col min="9726" max="9726" width="8.28515625" style="16" customWidth="1"/>
    <col min="9727" max="9727" width="7.7109375" style="16" customWidth="1"/>
    <col min="9728" max="9728" width="8" style="16" customWidth="1"/>
    <col min="9729" max="9729" width="8.140625" style="16" customWidth="1"/>
    <col min="9730" max="9730" width="7.42578125" style="16" customWidth="1"/>
    <col min="9731" max="9731" width="8.140625" style="16" customWidth="1"/>
    <col min="9732" max="9732" width="7.7109375" style="16" customWidth="1"/>
    <col min="9733" max="9733" width="8.42578125" style="16" customWidth="1"/>
    <col min="9734" max="9735" width="7.7109375" style="16" customWidth="1"/>
    <col min="9736" max="9736" width="7.85546875" style="16" customWidth="1"/>
    <col min="9737" max="9737" width="7.28515625" style="16" customWidth="1"/>
    <col min="9738" max="9738" width="8.5703125" style="16" customWidth="1"/>
    <col min="9739" max="9739" width="7.85546875" style="16" customWidth="1"/>
    <col min="9740" max="9740" width="7.5703125" style="16" customWidth="1"/>
    <col min="9741" max="9742" width="7.85546875" style="16" customWidth="1"/>
    <col min="9743" max="9743" width="7.28515625" style="16" customWidth="1"/>
    <col min="9744" max="9744" width="8" style="16" customWidth="1"/>
    <col min="9745" max="9745" width="6.85546875" style="16" customWidth="1"/>
    <col min="9746" max="9977" width="9.140625" style="16"/>
    <col min="9978" max="9978" width="51" style="16" customWidth="1"/>
    <col min="9979" max="9979" width="0" style="16" hidden="1" customWidth="1"/>
    <col min="9980" max="9980" width="10.42578125" style="16" customWidth="1"/>
    <col min="9981" max="9981" width="7" style="16" customWidth="1"/>
    <col min="9982" max="9982" width="8.28515625" style="16" customWidth="1"/>
    <col min="9983" max="9983" width="7.7109375" style="16" customWidth="1"/>
    <col min="9984" max="9984" width="8" style="16" customWidth="1"/>
    <col min="9985" max="9985" width="8.140625" style="16" customWidth="1"/>
    <col min="9986" max="9986" width="7.42578125" style="16" customWidth="1"/>
    <col min="9987" max="9987" width="8.140625" style="16" customWidth="1"/>
    <col min="9988" max="9988" width="7.7109375" style="16" customWidth="1"/>
    <col min="9989" max="9989" width="8.42578125" style="16" customWidth="1"/>
    <col min="9990" max="9991" width="7.7109375" style="16" customWidth="1"/>
    <col min="9992" max="9992" width="7.85546875" style="16" customWidth="1"/>
    <col min="9993" max="9993" width="7.28515625" style="16" customWidth="1"/>
    <col min="9994" max="9994" width="8.5703125" style="16" customWidth="1"/>
    <col min="9995" max="9995" width="7.85546875" style="16" customWidth="1"/>
    <col min="9996" max="9996" width="7.5703125" style="16" customWidth="1"/>
    <col min="9997" max="9998" width="7.85546875" style="16" customWidth="1"/>
    <col min="9999" max="9999" width="7.28515625" style="16" customWidth="1"/>
    <col min="10000" max="10000" width="8" style="16" customWidth="1"/>
    <col min="10001" max="10001" width="6.85546875" style="16" customWidth="1"/>
    <col min="10002" max="10233" width="9.140625" style="16"/>
    <col min="10234" max="10234" width="51" style="16" customWidth="1"/>
    <col min="10235" max="10235" width="0" style="16" hidden="1" customWidth="1"/>
    <col min="10236" max="10236" width="10.42578125" style="16" customWidth="1"/>
    <col min="10237" max="10237" width="7" style="16" customWidth="1"/>
    <col min="10238" max="10238" width="8.28515625" style="16" customWidth="1"/>
    <col min="10239" max="10239" width="7.7109375" style="16" customWidth="1"/>
    <col min="10240" max="10240" width="8" style="16" customWidth="1"/>
    <col min="10241" max="10241" width="8.140625" style="16" customWidth="1"/>
    <col min="10242" max="10242" width="7.42578125" style="16" customWidth="1"/>
    <col min="10243" max="10243" width="8.140625" style="16" customWidth="1"/>
    <col min="10244" max="10244" width="7.7109375" style="16" customWidth="1"/>
    <col min="10245" max="10245" width="8.42578125" style="16" customWidth="1"/>
    <col min="10246" max="10247" width="7.7109375" style="16" customWidth="1"/>
    <col min="10248" max="10248" width="7.85546875" style="16" customWidth="1"/>
    <col min="10249" max="10249" width="7.28515625" style="16" customWidth="1"/>
    <col min="10250" max="10250" width="8.5703125" style="16" customWidth="1"/>
    <col min="10251" max="10251" width="7.85546875" style="16" customWidth="1"/>
    <col min="10252" max="10252" width="7.5703125" style="16" customWidth="1"/>
    <col min="10253" max="10254" width="7.85546875" style="16" customWidth="1"/>
    <col min="10255" max="10255" width="7.28515625" style="16" customWidth="1"/>
    <col min="10256" max="10256" width="8" style="16" customWidth="1"/>
    <col min="10257" max="10257" width="6.85546875" style="16" customWidth="1"/>
    <col min="10258" max="10489" width="9.140625" style="16"/>
    <col min="10490" max="10490" width="51" style="16" customWidth="1"/>
    <col min="10491" max="10491" width="0" style="16" hidden="1" customWidth="1"/>
    <col min="10492" max="10492" width="10.42578125" style="16" customWidth="1"/>
    <col min="10493" max="10493" width="7" style="16" customWidth="1"/>
    <col min="10494" max="10494" width="8.28515625" style="16" customWidth="1"/>
    <col min="10495" max="10495" width="7.7109375" style="16" customWidth="1"/>
    <col min="10496" max="10496" width="8" style="16" customWidth="1"/>
    <col min="10497" max="10497" width="8.140625" style="16" customWidth="1"/>
    <col min="10498" max="10498" width="7.42578125" style="16" customWidth="1"/>
    <col min="10499" max="10499" width="8.140625" style="16" customWidth="1"/>
    <col min="10500" max="10500" width="7.7109375" style="16" customWidth="1"/>
    <col min="10501" max="10501" width="8.42578125" style="16" customWidth="1"/>
    <col min="10502" max="10503" width="7.7109375" style="16" customWidth="1"/>
    <col min="10504" max="10504" width="7.85546875" style="16" customWidth="1"/>
    <col min="10505" max="10505" width="7.28515625" style="16" customWidth="1"/>
    <col min="10506" max="10506" width="8.5703125" style="16" customWidth="1"/>
    <col min="10507" max="10507" width="7.85546875" style="16" customWidth="1"/>
    <col min="10508" max="10508" width="7.5703125" style="16" customWidth="1"/>
    <col min="10509" max="10510" width="7.85546875" style="16" customWidth="1"/>
    <col min="10511" max="10511" width="7.28515625" style="16" customWidth="1"/>
    <col min="10512" max="10512" width="8" style="16" customWidth="1"/>
    <col min="10513" max="10513" width="6.85546875" style="16" customWidth="1"/>
    <col min="10514" max="10745" width="9.140625" style="16"/>
    <col min="10746" max="10746" width="51" style="16" customWidth="1"/>
    <col min="10747" max="10747" width="0" style="16" hidden="1" customWidth="1"/>
    <col min="10748" max="10748" width="10.42578125" style="16" customWidth="1"/>
    <col min="10749" max="10749" width="7" style="16" customWidth="1"/>
    <col min="10750" max="10750" width="8.28515625" style="16" customWidth="1"/>
    <col min="10751" max="10751" width="7.7109375" style="16" customWidth="1"/>
    <col min="10752" max="10752" width="8" style="16" customWidth="1"/>
    <col min="10753" max="10753" width="8.140625" style="16" customWidth="1"/>
    <col min="10754" max="10754" width="7.42578125" style="16" customWidth="1"/>
    <col min="10755" max="10755" width="8.140625" style="16" customWidth="1"/>
    <col min="10756" max="10756" width="7.7109375" style="16" customWidth="1"/>
    <col min="10757" max="10757" width="8.42578125" style="16" customWidth="1"/>
    <col min="10758" max="10759" width="7.7109375" style="16" customWidth="1"/>
    <col min="10760" max="10760" width="7.85546875" style="16" customWidth="1"/>
    <col min="10761" max="10761" width="7.28515625" style="16" customWidth="1"/>
    <col min="10762" max="10762" width="8.5703125" style="16" customWidth="1"/>
    <col min="10763" max="10763" width="7.85546875" style="16" customWidth="1"/>
    <col min="10764" max="10764" width="7.5703125" style="16" customWidth="1"/>
    <col min="10765" max="10766" width="7.85546875" style="16" customWidth="1"/>
    <col min="10767" max="10767" width="7.28515625" style="16" customWidth="1"/>
    <col min="10768" max="10768" width="8" style="16" customWidth="1"/>
    <col min="10769" max="10769" width="6.85546875" style="16" customWidth="1"/>
    <col min="10770" max="11001" width="9.140625" style="16"/>
    <col min="11002" max="11002" width="51" style="16" customWidth="1"/>
    <col min="11003" max="11003" width="0" style="16" hidden="1" customWidth="1"/>
    <col min="11004" max="11004" width="10.42578125" style="16" customWidth="1"/>
    <col min="11005" max="11005" width="7" style="16" customWidth="1"/>
    <col min="11006" max="11006" width="8.28515625" style="16" customWidth="1"/>
    <col min="11007" max="11007" width="7.7109375" style="16" customWidth="1"/>
    <col min="11008" max="11008" width="8" style="16" customWidth="1"/>
    <col min="11009" max="11009" width="8.140625" style="16" customWidth="1"/>
    <col min="11010" max="11010" width="7.42578125" style="16" customWidth="1"/>
    <col min="11011" max="11011" width="8.140625" style="16" customWidth="1"/>
    <col min="11012" max="11012" width="7.7109375" style="16" customWidth="1"/>
    <col min="11013" max="11013" width="8.42578125" style="16" customWidth="1"/>
    <col min="11014" max="11015" width="7.7109375" style="16" customWidth="1"/>
    <col min="11016" max="11016" width="7.85546875" style="16" customWidth="1"/>
    <col min="11017" max="11017" width="7.28515625" style="16" customWidth="1"/>
    <col min="11018" max="11018" width="8.5703125" style="16" customWidth="1"/>
    <col min="11019" max="11019" width="7.85546875" style="16" customWidth="1"/>
    <col min="11020" max="11020" width="7.5703125" style="16" customWidth="1"/>
    <col min="11021" max="11022" width="7.85546875" style="16" customWidth="1"/>
    <col min="11023" max="11023" width="7.28515625" style="16" customWidth="1"/>
    <col min="11024" max="11024" width="8" style="16" customWidth="1"/>
    <col min="11025" max="11025" width="6.85546875" style="16" customWidth="1"/>
    <col min="11026" max="11257" width="9.140625" style="16"/>
    <col min="11258" max="11258" width="51" style="16" customWidth="1"/>
    <col min="11259" max="11259" width="0" style="16" hidden="1" customWidth="1"/>
    <col min="11260" max="11260" width="10.42578125" style="16" customWidth="1"/>
    <col min="11261" max="11261" width="7" style="16" customWidth="1"/>
    <col min="11262" max="11262" width="8.28515625" style="16" customWidth="1"/>
    <col min="11263" max="11263" width="7.7109375" style="16" customWidth="1"/>
    <col min="11264" max="11264" width="8" style="16" customWidth="1"/>
    <col min="11265" max="11265" width="8.140625" style="16" customWidth="1"/>
    <col min="11266" max="11266" width="7.42578125" style="16" customWidth="1"/>
    <col min="11267" max="11267" width="8.140625" style="16" customWidth="1"/>
    <col min="11268" max="11268" width="7.7109375" style="16" customWidth="1"/>
    <col min="11269" max="11269" width="8.42578125" style="16" customWidth="1"/>
    <col min="11270" max="11271" width="7.7109375" style="16" customWidth="1"/>
    <col min="11272" max="11272" width="7.85546875" style="16" customWidth="1"/>
    <col min="11273" max="11273" width="7.28515625" style="16" customWidth="1"/>
    <col min="11274" max="11274" width="8.5703125" style="16" customWidth="1"/>
    <col min="11275" max="11275" width="7.85546875" style="16" customWidth="1"/>
    <col min="11276" max="11276" width="7.5703125" style="16" customWidth="1"/>
    <col min="11277" max="11278" width="7.85546875" style="16" customWidth="1"/>
    <col min="11279" max="11279" width="7.28515625" style="16" customWidth="1"/>
    <col min="11280" max="11280" width="8" style="16" customWidth="1"/>
    <col min="11281" max="11281" width="6.85546875" style="16" customWidth="1"/>
    <col min="11282" max="11513" width="9.140625" style="16"/>
    <col min="11514" max="11514" width="51" style="16" customWidth="1"/>
    <col min="11515" max="11515" width="0" style="16" hidden="1" customWidth="1"/>
    <col min="11516" max="11516" width="10.42578125" style="16" customWidth="1"/>
    <col min="11517" max="11517" width="7" style="16" customWidth="1"/>
    <col min="11518" max="11518" width="8.28515625" style="16" customWidth="1"/>
    <col min="11519" max="11519" width="7.7109375" style="16" customWidth="1"/>
    <col min="11520" max="11520" width="8" style="16" customWidth="1"/>
    <col min="11521" max="11521" width="8.140625" style="16" customWidth="1"/>
    <col min="11522" max="11522" width="7.42578125" style="16" customWidth="1"/>
    <col min="11523" max="11523" width="8.140625" style="16" customWidth="1"/>
    <col min="11524" max="11524" width="7.7109375" style="16" customWidth="1"/>
    <col min="11525" max="11525" width="8.42578125" style="16" customWidth="1"/>
    <col min="11526" max="11527" width="7.7109375" style="16" customWidth="1"/>
    <col min="11528" max="11528" width="7.85546875" style="16" customWidth="1"/>
    <col min="11529" max="11529" width="7.28515625" style="16" customWidth="1"/>
    <col min="11530" max="11530" width="8.5703125" style="16" customWidth="1"/>
    <col min="11531" max="11531" width="7.85546875" style="16" customWidth="1"/>
    <col min="11532" max="11532" width="7.5703125" style="16" customWidth="1"/>
    <col min="11533" max="11534" width="7.85546875" style="16" customWidth="1"/>
    <col min="11535" max="11535" width="7.28515625" style="16" customWidth="1"/>
    <col min="11536" max="11536" width="8" style="16" customWidth="1"/>
    <col min="11537" max="11537" width="6.85546875" style="16" customWidth="1"/>
    <col min="11538" max="11769" width="9.140625" style="16"/>
    <col min="11770" max="11770" width="51" style="16" customWidth="1"/>
    <col min="11771" max="11771" width="0" style="16" hidden="1" customWidth="1"/>
    <col min="11772" max="11772" width="10.42578125" style="16" customWidth="1"/>
    <col min="11773" max="11773" width="7" style="16" customWidth="1"/>
    <col min="11774" max="11774" width="8.28515625" style="16" customWidth="1"/>
    <col min="11775" max="11775" width="7.7109375" style="16" customWidth="1"/>
    <col min="11776" max="11776" width="8" style="16" customWidth="1"/>
    <col min="11777" max="11777" width="8.140625" style="16" customWidth="1"/>
    <col min="11778" max="11778" width="7.42578125" style="16" customWidth="1"/>
    <col min="11779" max="11779" width="8.140625" style="16" customWidth="1"/>
    <col min="11780" max="11780" width="7.7109375" style="16" customWidth="1"/>
    <col min="11781" max="11781" width="8.42578125" style="16" customWidth="1"/>
    <col min="11782" max="11783" width="7.7109375" style="16" customWidth="1"/>
    <col min="11784" max="11784" width="7.85546875" style="16" customWidth="1"/>
    <col min="11785" max="11785" width="7.28515625" style="16" customWidth="1"/>
    <col min="11786" max="11786" width="8.5703125" style="16" customWidth="1"/>
    <col min="11787" max="11787" width="7.85546875" style="16" customWidth="1"/>
    <col min="11788" max="11788" width="7.5703125" style="16" customWidth="1"/>
    <col min="11789" max="11790" width="7.85546875" style="16" customWidth="1"/>
    <col min="11791" max="11791" width="7.28515625" style="16" customWidth="1"/>
    <col min="11792" max="11792" width="8" style="16" customWidth="1"/>
    <col min="11793" max="11793" width="6.85546875" style="16" customWidth="1"/>
    <col min="11794" max="12025" width="9.140625" style="16"/>
    <col min="12026" max="12026" width="51" style="16" customWidth="1"/>
    <col min="12027" max="12027" width="0" style="16" hidden="1" customWidth="1"/>
    <col min="12028" max="12028" width="10.42578125" style="16" customWidth="1"/>
    <col min="12029" max="12029" width="7" style="16" customWidth="1"/>
    <col min="12030" max="12030" width="8.28515625" style="16" customWidth="1"/>
    <col min="12031" max="12031" width="7.7109375" style="16" customWidth="1"/>
    <col min="12032" max="12032" width="8" style="16" customWidth="1"/>
    <col min="12033" max="12033" width="8.140625" style="16" customWidth="1"/>
    <col min="12034" max="12034" width="7.42578125" style="16" customWidth="1"/>
    <col min="12035" max="12035" width="8.140625" style="16" customWidth="1"/>
    <col min="12036" max="12036" width="7.7109375" style="16" customWidth="1"/>
    <col min="12037" max="12037" width="8.42578125" style="16" customWidth="1"/>
    <col min="12038" max="12039" width="7.7109375" style="16" customWidth="1"/>
    <col min="12040" max="12040" width="7.85546875" style="16" customWidth="1"/>
    <col min="12041" max="12041" width="7.28515625" style="16" customWidth="1"/>
    <col min="12042" max="12042" width="8.5703125" style="16" customWidth="1"/>
    <col min="12043" max="12043" width="7.85546875" style="16" customWidth="1"/>
    <col min="12044" max="12044" width="7.5703125" style="16" customWidth="1"/>
    <col min="12045" max="12046" width="7.85546875" style="16" customWidth="1"/>
    <col min="12047" max="12047" width="7.28515625" style="16" customWidth="1"/>
    <col min="12048" max="12048" width="8" style="16" customWidth="1"/>
    <col min="12049" max="12049" width="6.85546875" style="16" customWidth="1"/>
    <col min="12050" max="12281" width="9.140625" style="16"/>
    <col min="12282" max="12282" width="51" style="16" customWidth="1"/>
    <col min="12283" max="12283" width="0" style="16" hidden="1" customWidth="1"/>
    <col min="12284" max="12284" width="10.42578125" style="16" customWidth="1"/>
    <col min="12285" max="12285" width="7" style="16" customWidth="1"/>
    <col min="12286" max="12286" width="8.28515625" style="16" customWidth="1"/>
    <col min="12287" max="12287" width="7.7109375" style="16" customWidth="1"/>
    <col min="12288" max="12288" width="8" style="16" customWidth="1"/>
    <col min="12289" max="12289" width="8.140625" style="16" customWidth="1"/>
    <col min="12290" max="12290" width="7.42578125" style="16" customWidth="1"/>
    <col min="12291" max="12291" width="8.140625" style="16" customWidth="1"/>
    <col min="12292" max="12292" width="7.7109375" style="16" customWidth="1"/>
    <col min="12293" max="12293" width="8.42578125" style="16" customWidth="1"/>
    <col min="12294" max="12295" width="7.7109375" style="16" customWidth="1"/>
    <col min="12296" max="12296" width="7.85546875" style="16" customWidth="1"/>
    <col min="12297" max="12297" width="7.28515625" style="16" customWidth="1"/>
    <col min="12298" max="12298" width="8.5703125" style="16" customWidth="1"/>
    <col min="12299" max="12299" width="7.85546875" style="16" customWidth="1"/>
    <col min="12300" max="12300" width="7.5703125" style="16" customWidth="1"/>
    <col min="12301" max="12302" width="7.85546875" style="16" customWidth="1"/>
    <col min="12303" max="12303" width="7.28515625" style="16" customWidth="1"/>
    <col min="12304" max="12304" width="8" style="16" customWidth="1"/>
    <col min="12305" max="12305" width="6.85546875" style="16" customWidth="1"/>
    <col min="12306" max="12537" width="9.140625" style="16"/>
    <col min="12538" max="12538" width="51" style="16" customWidth="1"/>
    <col min="12539" max="12539" width="0" style="16" hidden="1" customWidth="1"/>
    <col min="12540" max="12540" width="10.42578125" style="16" customWidth="1"/>
    <col min="12541" max="12541" width="7" style="16" customWidth="1"/>
    <col min="12542" max="12542" width="8.28515625" style="16" customWidth="1"/>
    <col min="12543" max="12543" width="7.7109375" style="16" customWidth="1"/>
    <col min="12544" max="12544" width="8" style="16" customWidth="1"/>
    <col min="12545" max="12545" width="8.140625" style="16" customWidth="1"/>
    <col min="12546" max="12546" width="7.42578125" style="16" customWidth="1"/>
    <col min="12547" max="12547" width="8.140625" style="16" customWidth="1"/>
    <col min="12548" max="12548" width="7.7109375" style="16" customWidth="1"/>
    <col min="12549" max="12549" width="8.42578125" style="16" customWidth="1"/>
    <col min="12550" max="12551" width="7.7109375" style="16" customWidth="1"/>
    <col min="12552" max="12552" width="7.85546875" style="16" customWidth="1"/>
    <col min="12553" max="12553" width="7.28515625" style="16" customWidth="1"/>
    <col min="12554" max="12554" width="8.5703125" style="16" customWidth="1"/>
    <col min="12555" max="12555" width="7.85546875" style="16" customWidth="1"/>
    <col min="12556" max="12556" width="7.5703125" style="16" customWidth="1"/>
    <col min="12557" max="12558" width="7.85546875" style="16" customWidth="1"/>
    <col min="12559" max="12559" width="7.28515625" style="16" customWidth="1"/>
    <col min="12560" max="12560" width="8" style="16" customWidth="1"/>
    <col min="12561" max="12561" width="6.85546875" style="16" customWidth="1"/>
    <col min="12562" max="12793" width="9.140625" style="16"/>
    <col min="12794" max="12794" width="51" style="16" customWidth="1"/>
    <col min="12795" max="12795" width="0" style="16" hidden="1" customWidth="1"/>
    <col min="12796" max="12796" width="10.42578125" style="16" customWidth="1"/>
    <col min="12797" max="12797" width="7" style="16" customWidth="1"/>
    <col min="12798" max="12798" width="8.28515625" style="16" customWidth="1"/>
    <col min="12799" max="12799" width="7.7109375" style="16" customWidth="1"/>
    <col min="12800" max="12800" width="8" style="16" customWidth="1"/>
    <col min="12801" max="12801" width="8.140625" style="16" customWidth="1"/>
    <col min="12802" max="12802" width="7.42578125" style="16" customWidth="1"/>
    <col min="12803" max="12803" width="8.140625" style="16" customWidth="1"/>
    <col min="12804" max="12804" width="7.7109375" style="16" customWidth="1"/>
    <col min="12805" max="12805" width="8.42578125" style="16" customWidth="1"/>
    <col min="12806" max="12807" width="7.7109375" style="16" customWidth="1"/>
    <col min="12808" max="12808" width="7.85546875" style="16" customWidth="1"/>
    <col min="12809" max="12809" width="7.28515625" style="16" customWidth="1"/>
    <col min="12810" max="12810" width="8.5703125" style="16" customWidth="1"/>
    <col min="12811" max="12811" width="7.85546875" style="16" customWidth="1"/>
    <col min="12812" max="12812" width="7.5703125" style="16" customWidth="1"/>
    <col min="12813" max="12814" width="7.85546875" style="16" customWidth="1"/>
    <col min="12815" max="12815" width="7.28515625" style="16" customWidth="1"/>
    <col min="12816" max="12816" width="8" style="16" customWidth="1"/>
    <col min="12817" max="12817" width="6.85546875" style="16" customWidth="1"/>
    <col min="12818" max="13049" width="9.140625" style="16"/>
    <col min="13050" max="13050" width="51" style="16" customWidth="1"/>
    <col min="13051" max="13051" width="0" style="16" hidden="1" customWidth="1"/>
    <col min="13052" max="13052" width="10.42578125" style="16" customWidth="1"/>
    <col min="13053" max="13053" width="7" style="16" customWidth="1"/>
    <col min="13054" max="13054" width="8.28515625" style="16" customWidth="1"/>
    <col min="13055" max="13055" width="7.7109375" style="16" customWidth="1"/>
    <col min="13056" max="13056" width="8" style="16" customWidth="1"/>
    <col min="13057" max="13057" width="8.140625" style="16" customWidth="1"/>
    <col min="13058" max="13058" width="7.42578125" style="16" customWidth="1"/>
    <col min="13059" max="13059" width="8.140625" style="16" customWidth="1"/>
    <col min="13060" max="13060" width="7.7109375" style="16" customWidth="1"/>
    <col min="13061" max="13061" width="8.42578125" style="16" customWidth="1"/>
    <col min="13062" max="13063" width="7.7109375" style="16" customWidth="1"/>
    <col min="13064" max="13064" width="7.85546875" style="16" customWidth="1"/>
    <col min="13065" max="13065" width="7.28515625" style="16" customWidth="1"/>
    <col min="13066" max="13066" width="8.5703125" style="16" customWidth="1"/>
    <col min="13067" max="13067" width="7.85546875" style="16" customWidth="1"/>
    <col min="13068" max="13068" width="7.5703125" style="16" customWidth="1"/>
    <col min="13069" max="13070" width="7.85546875" style="16" customWidth="1"/>
    <col min="13071" max="13071" width="7.28515625" style="16" customWidth="1"/>
    <col min="13072" max="13072" width="8" style="16" customWidth="1"/>
    <col min="13073" max="13073" width="6.85546875" style="16" customWidth="1"/>
    <col min="13074" max="13305" width="9.140625" style="16"/>
    <col min="13306" max="13306" width="51" style="16" customWidth="1"/>
    <col min="13307" max="13307" width="0" style="16" hidden="1" customWidth="1"/>
    <col min="13308" max="13308" width="10.42578125" style="16" customWidth="1"/>
    <col min="13309" max="13309" width="7" style="16" customWidth="1"/>
    <col min="13310" max="13310" width="8.28515625" style="16" customWidth="1"/>
    <col min="13311" max="13311" width="7.7109375" style="16" customWidth="1"/>
    <col min="13312" max="13312" width="8" style="16" customWidth="1"/>
    <col min="13313" max="13313" width="8.140625" style="16" customWidth="1"/>
    <col min="13314" max="13314" width="7.42578125" style="16" customWidth="1"/>
    <col min="13315" max="13315" width="8.140625" style="16" customWidth="1"/>
    <col min="13316" max="13316" width="7.7109375" style="16" customWidth="1"/>
    <col min="13317" max="13317" width="8.42578125" style="16" customWidth="1"/>
    <col min="13318" max="13319" width="7.7109375" style="16" customWidth="1"/>
    <col min="13320" max="13320" width="7.85546875" style="16" customWidth="1"/>
    <col min="13321" max="13321" width="7.28515625" style="16" customWidth="1"/>
    <col min="13322" max="13322" width="8.5703125" style="16" customWidth="1"/>
    <col min="13323" max="13323" width="7.85546875" style="16" customWidth="1"/>
    <col min="13324" max="13324" width="7.5703125" style="16" customWidth="1"/>
    <col min="13325" max="13326" width="7.85546875" style="16" customWidth="1"/>
    <col min="13327" max="13327" width="7.28515625" style="16" customWidth="1"/>
    <col min="13328" max="13328" width="8" style="16" customWidth="1"/>
    <col min="13329" max="13329" width="6.85546875" style="16" customWidth="1"/>
    <col min="13330" max="13561" width="9.140625" style="16"/>
    <col min="13562" max="13562" width="51" style="16" customWidth="1"/>
    <col min="13563" max="13563" width="0" style="16" hidden="1" customWidth="1"/>
    <col min="13564" max="13564" width="10.42578125" style="16" customWidth="1"/>
    <col min="13565" max="13565" width="7" style="16" customWidth="1"/>
    <col min="13566" max="13566" width="8.28515625" style="16" customWidth="1"/>
    <col min="13567" max="13567" width="7.7109375" style="16" customWidth="1"/>
    <col min="13568" max="13568" width="8" style="16" customWidth="1"/>
    <col min="13569" max="13569" width="8.140625" style="16" customWidth="1"/>
    <col min="13570" max="13570" width="7.42578125" style="16" customWidth="1"/>
    <col min="13571" max="13571" width="8.140625" style="16" customWidth="1"/>
    <col min="13572" max="13572" width="7.7109375" style="16" customWidth="1"/>
    <col min="13573" max="13573" width="8.42578125" style="16" customWidth="1"/>
    <col min="13574" max="13575" width="7.7109375" style="16" customWidth="1"/>
    <col min="13576" max="13576" width="7.85546875" style="16" customWidth="1"/>
    <col min="13577" max="13577" width="7.28515625" style="16" customWidth="1"/>
    <col min="13578" max="13578" width="8.5703125" style="16" customWidth="1"/>
    <col min="13579" max="13579" width="7.85546875" style="16" customWidth="1"/>
    <col min="13580" max="13580" width="7.5703125" style="16" customWidth="1"/>
    <col min="13581" max="13582" width="7.85546875" style="16" customWidth="1"/>
    <col min="13583" max="13583" width="7.28515625" style="16" customWidth="1"/>
    <col min="13584" max="13584" width="8" style="16" customWidth="1"/>
    <col min="13585" max="13585" width="6.85546875" style="16" customWidth="1"/>
    <col min="13586" max="13817" width="9.140625" style="16"/>
    <col min="13818" max="13818" width="51" style="16" customWidth="1"/>
    <col min="13819" max="13819" width="0" style="16" hidden="1" customWidth="1"/>
    <col min="13820" max="13820" width="10.42578125" style="16" customWidth="1"/>
    <col min="13821" max="13821" width="7" style="16" customWidth="1"/>
    <col min="13822" max="13822" width="8.28515625" style="16" customWidth="1"/>
    <col min="13823" max="13823" width="7.7109375" style="16" customWidth="1"/>
    <col min="13824" max="13824" width="8" style="16" customWidth="1"/>
    <col min="13825" max="13825" width="8.140625" style="16" customWidth="1"/>
    <col min="13826" max="13826" width="7.42578125" style="16" customWidth="1"/>
    <col min="13827" max="13827" width="8.140625" style="16" customWidth="1"/>
    <col min="13828" max="13828" width="7.7109375" style="16" customWidth="1"/>
    <col min="13829" max="13829" width="8.42578125" style="16" customWidth="1"/>
    <col min="13830" max="13831" width="7.7109375" style="16" customWidth="1"/>
    <col min="13832" max="13832" width="7.85546875" style="16" customWidth="1"/>
    <col min="13833" max="13833" width="7.28515625" style="16" customWidth="1"/>
    <col min="13834" max="13834" width="8.5703125" style="16" customWidth="1"/>
    <col min="13835" max="13835" width="7.85546875" style="16" customWidth="1"/>
    <col min="13836" max="13836" width="7.5703125" style="16" customWidth="1"/>
    <col min="13837" max="13838" width="7.85546875" style="16" customWidth="1"/>
    <col min="13839" max="13839" width="7.28515625" style="16" customWidth="1"/>
    <col min="13840" max="13840" width="8" style="16" customWidth="1"/>
    <col min="13841" max="13841" width="6.85546875" style="16" customWidth="1"/>
    <col min="13842" max="14073" width="9.140625" style="16"/>
    <col min="14074" max="14074" width="51" style="16" customWidth="1"/>
    <col min="14075" max="14075" width="0" style="16" hidden="1" customWidth="1"/>
    <col min="14076" max="14076" width="10.42578125" style="16" customWidth="1"/>
    <col min="14077" max="14077" width="7" style="16" customWidth="1"/>
    <col min="14078" max="14078" width="8.28515625" style="16" customWidth="1"/>
    <col min="14079" max="14079" width="7.7109375" style="16" customWidth="1"/>
    <col min="14080" max="14080" width="8" style="16" customWidth="1"/>
    <col min="14081" max="14081" width="8.140625" style="16" customWidth="1"/>
    <col min="14082" max="14082" width="7.42578125" style="16" customWidth="1"/>
    <col min="14083" max="14083" width="8.140625" style="16" customWidth="1"/>
    <col min="14084" max="14084" width="7.7109375" style="16" customWidth="1"/>
    <col min="14085" max="14085" width="8.42578125" style="16" customWidth="1"/>
    <col min="14086" max="14087" width="7.7109375" style="16" customWidth="1"/>
    <col min="14088" max="14088" width="7.85546875" style="16" customWidth="1"/>
    <col min="14089" max="14089" width="7.28515625" style="16" customWidth="1"/>
    <col min="14090" max="14090" width="8.5703125" style="16" customWidth="1"/>
    <col min="14091" max="14091" width="7.85546875" style="16" customWidth="1"/>
    <col min="14092" max="14092" width="7.5703125" style="16" customWidth="1"/>
    <col min="14093" max="14094" width="7.85546875" style="16" customWidth="1"/>
    <col min="14095" max="14095" width="7.28515625" style="16" customWidth="1"/>
    <col min="14096" max="14096" width="8" style="16" customWidth="1"/>
    <col min="14097" max="14097" width="6.85546875" style="16" customWidth="1"/>
    <col min="14098" max="14329" width="9.140625" style="16"/>
    <col min="14330" max="14330" width="51" style="16" customWidth="1"/>
    <col min="14331" max="14331" width="0" style="16" hidden="1" customWidth="1"/>
    <col min="14332" max="14332" width="10.42578125" style="16" customWidth="1"/>
    <col min="14333" max="14333" width="7" style="16" customWidth="1"/>
    <col min="14334" max="14334" width="8.28515625" style="16" customWidth="1"/>
    <col min="14335" max="14335" width="7.7109375" style="16" customWidth="1"/>
    <col min="14336" max="14336" width="8" style="16" customWidth="1"/>
    <col min="14337" max="14337" width="8.140625" style="16" customWidth="1"/>
    <col min="14338" max="14338" width="7.42578125" style="16" customWidth="1"/>
    <col min="14339" max="14339" width="8.140625" style="16" customWidth="1"/>
    <col min="14340" max="14340" width="7.7109375" style="16" customWidth="1"/>
    <col min="14341" max="14341" width="8.42578125" style="16" customWidth="1"/>
    <col min="14342" max="14343" width="7.7109375" style="16" customWidth="1"/>
    <col min="14344" max="14344" width="7.85546875" style="16" customWidth="1"/>
    <col min="14345" max="14345" width="7.28515625" style="16" customWidth="1"/>
    <col min="14346" max="14346" width="8.5703125" style="16" customWidth="1"/>
    <col min="14347" max="14347" width="7.85546875" style="16" customWidth="1"/>
    <col min="14348" max="14348" width="7.5703125" style="16" customWidth="1"/>
    <col min="14349" max="14350" width="7.85546875" style="16" customWidth="1"/>
    <col min="14351" max="14351" width="7.28515625" style="16" customWidth="1"/>
    <col min="14352" max="14352" width="8" style="16" customWidth="1"/>
    <col min="14353" max="14353" width="6.85546875" style="16" customWidth="1"/>
    <col min="14354" max="14585" width="9.140625" style="16"/>
    <col min="14586" max="14586" width="51" style="16" customWidth="1"/>
    <col min="14587" max="14587" width="0" style="16" hidden="1" customWidth="1"/>
    <col min="14588" max="14588" width="10.42578125" style="16" customWidth="1"/>
    <col min="14589" max="14589" width="7" style="16" customWidth="1"/>
    <col min="14590" max="14590" width="8.28515625" style="16" customWidth="1"/>
    <col min="14591" max="14591" width="7.7109375" style="16" customWidth="1"/>
    <col min="14592" max="14592" width="8" style="16" customWidth="1"/>
    <col min="14593" max="14593" width="8.140625" style="16" customWidth="1"/>
    <col min="14594" max="14594" width="7.42578125" style="16" customWidth="1"/>
    <col min="14595" max="14595" width="8.140625" style="16" customWidth="1"/>
    <col min="14596" max="14596" width="7.7109375" style="16" customWidth="1"/>
    <col min="14597" max="14597" width="8.42578125" style="16" customWidth="1"/>
    <col min="14598" max="14599" width="7.7109375" style="16" customWidth="1"/>
    <col min="14600" max="14600" width="7.85546875" style="16" customWidth="1"/>
    <col min="14601" max="14601" width="7.28515625" style="16" customWidth="1"/>
    <col min="14602" max="14602" width="8.5703125" style="16" customWidth="1"/>
    <col min="14603" max="14603" width="7.85546875" style="16" customWidth="1"/>
    <col min="14604" max="14604" width="7.5703125" style="16" customWidth="1"/>
    <col min="14605" max="14606" width="7.85546875" style="16" customWidth="1"/>
    <col min="14607" max="14607" width="7.28515625" style="16" customWidth="1"/>
    <col min="14608" max="14608" width="8" style="16" customWidth="1"/>
    <col min="14609" max="14609" width="6.85546875" style="16" customWidth="1"/>
    <col min="14610" max="14841" width="9.140625" style="16"/>
    <col min="14842" max="14842" width="51" style="16" customWidth="1"/>
    <col min="14843" max="14843" width="0" style="16" hidden="1" customWidth="1"/>
    <col min="14844" max="14844" width="10.42578125" style="16" customWidth="1"/>
    <col min="14845" max="14845" width="7" style="16" customWidth="1"/>
    <col min="14846" max="14846" width="8.28515625" style="16" customWidth="1"/>
    <col min="14847" max="14847" width="7.7109375" style="16" customWidth="1"/>
    <col min="14848" max="14848" width="8" style="16" customWidth="1"/>
    <col min="14849" max="14849" width="8.140625" style="16" customWidth="1"/>
    <col min="14850" max="14850" width="7.42578125" style="16" customWidth="1"/>
    <col min="14851" max="14851" width="8.140625" style="16" customWidth="1"/>
    <col min="14852" max="14852" width="7.7109375" style="16" customWidth="1"/>
    <col min="14853" max="14853" width="8.42578125" style="16" customWidth="1"/>
    <col min="14854" max="14855" width="7.7109375" style="16" customWidth="1"/>
    <col min="14856" max="14856" width="7.85546875" style="16" customWidth="1"/>
    <col min="14857" max="14857" width="7.28515625" style="16" customWidth="1"/>
    <col min="14858" max="14858" width="8.5703125" style="16" customWidth="1"/>
    <col min="14859" max="14859" width="7.85546875" style="16" customWidth="1"/>
    <col min="14860" max="14860" width="7.5703125" style="16" customWidth="1"/>
    <col min="14861" max="14862" width="7.85546875" style="16" customWidth="1"/>
    <col min="14863" max="14863" width="7.28515625" style="16" customWidth="1"/>
    <col min="14864" max="14864" width="8" style="16" customWidth="1"/>
    <col min="14865" max="14865" width="6.85546875" style="16" customWidth="1"/>
    <col min="14866" max="15097" width="9.140625" style="16"/>
    <col min="15098" max="15098" width="51" style="16" customWidth="1"/>
    <col min="15099" max="15099" width="0" style="16" hidden="1" customWidth="1"/>
    <col min="15100" max="15100" width="10.42578125" style="16" customWidth="1"/>
    <col min="15101" max="15101" width="7" style="16" customWidth="1"/>
    <col min="15102" max="15102" width="8.28515625" style="16" customWidth="1"/>
    <col min="15103" max="15103" width="7.7109375" style="16" customWidth="1"/>
    <col min="15104" max="15104" width="8" style="16" customWidth="1"/>
    <col min="15105" max="15105" width="8.140625" style="16" customWidth="1"/>
    <col min="15106" max="15106" width="7.42578125" style="16" customWidth="1"/>
    <col min="15107" max="15107" width="8.140625" style="16" customWidth="1"/>
    <col min="15108" max="15108" width="7.7109375" style="16" customWidth="1"/>
    <col min="15109" max="15109" width="8.42578125" style="16" customWidth="1"/>
    <col min="15110" max="15111" width="7.7109375" style="16" customWidth="1"/>
    <col min="15112" max="15112" width="7.85546875" style="16" customWidth="1"/>
    <col min="15113" max="15113" width="7.28515625" style="16" customWidth="1"/>
    <col min="15114" max="15114" width="8.5703125" style="16" customWidth="1"/>
    <col min="15115" max="15115" width="7.85546875" style="16" customWidth="1"/>
    <col min="15116" max="15116" width="7.5703125" style="16" customWidth="1"/>
    <col min="15117" max="15118" width="7.85546875" style="16" customWidth="1"/>
    <col min="15119" max="15119" width="7.28515625" style="16" customWidth="1"/>
    <col min="15120" max="15120" width="8" style="16" customWidth="1"/>
    <col min="15121" max="15121" width="6.85546875" style="16" customWidth="1"/>
    <col min="15122" max="15353" width="9.140625" style="16"/>
    <col min="15354" max="15354" width="51" style="16" customWidth="1"/>
    <col min="15355" max="15355" width="0" style="16" hidden="1" customWidth="1"/>
    <col min="15356" max="15356" width="10.42578125" style="16" customWidth="1"/>
    <col min="15357" max="15357" width="7" style="16" customWidth="1"/>
    <col min="15358" max="15358" width="8.28515625" style="16" customWidth="1"/>
    <col min="15359" max="15359" width="7.7109375" style="16" customWidth="1"/>
    <col min="15360" max="15360" width="8" style="16" customWidth="1"/>
    <col min="15361" max="15361" width="8.140625" style="16" customWidth="1"/>
    <col min="15362" max="15362" width="7.42578125" style="16" customWidth="1"/>
    <col min="15363" max="15363" width="8.140625" style="16" customWidth="1"/>
    <col min="15364" max="15364" width="7.7109375" style="16" customWidth="1"/>
    <col min="15365" max="15365" width="8.42578125" style="16" customWidth="1"/>
    <col min="15366" max="15367" width="7.7109375" style="16" customWidth="1"/>
    <col min="15368" max="15368" width="7.85546875" style="16" customWidth="1"/>
    <col min="15369" max="15369" width="7.28515625" style="16" customWidth="1"/>
    <col min="15370" max="15370" width="8.5703125" style="16" customWidth="1"/>
    <col min="15371" max="15371" width="7.85546875" style="16" customWidth="1"/>
    <col min="15372" max="15372" width="7.5703125" style="16" customWidth="1"/>
    <col min="15373" max="15374" width="7.85546875" style="16" customWidth="1"/>
    <col min="15375" max="15375" width="7.28515625" style="16" customWidth="1"/>
    <col min="15376" max="15376" width="8" style="16" customWidth="1"/>
    <col min="15377" max="15377" width="6.85546875" style="16" customWidth="1"/>
    <col min="15378" max="15609" width="9.140625" style="16"/>
    <col min="15610" max="15610" width="51" style="16" customWidth="1"/>
    <col min="15611" max="15611" width="0" style="16" hidden="1" customWidth="1"/>
    <col min="15612" max="15612" width="10.42578125" style="16" customWidth="1"/>
    <col min="15613" max="15613" width="7" style="16" customWidth="1"/>
    <col min="15614" max="15614" width="8.28515625" style="16" customWidth="1"/>
    <col min="15615" max="15615" width="7.7109375" style="16" customWidth="1"/>
    <col min="15616" max="15616" width="8" style="16" customWidth="1"/>
    <col min="15617" max="15617" width="8.140625" style="16" customWidth="1"/>
    <col min="15618" max="15618" width="7.42578125" style="16" customWidth="1"/>
    <col min="15619" max="15619" width="8.140625" style="16" customWidth="1"/>
    <col min="15620" max="15620" width="7.7109375" style="16" customWidth="1"/>
    <col min="15621" max="15621" width="8.42578125" style="16" customWidth="1"/>
    <col min="15622" max="15623" width="7.7109375" style="16" customWidth="1"/>
    <col min="15624" max="15624" width="7.85546875" style="16" customWidth="1"/>
    <col min="15625" max="15625" width="7.28515625" style="16" customWidth="1"/>
    <col min="15626" max="15626" width="8.5703125" style="16" customWidth="1"/>
    <col min="15627" max="15627" width="7.85546875" style="16" customWidth="1"/>
    <col min="15628" max="15628" width="7.5703125" style="16" customWidth="1"/>
    <col min="15629" max="15630" width="7.85546875" style="16" customWidth="1"/>
    <col min="15631" max="15631" width="7.28515625" style="16" customWidth="1"/>
    <col min="15632" max="15632" width="8" style="16" customWidth="1"/>
    <col min="15633" max="15633" width="6.85546875" style="16" customWidth="1"/>
    <col min="15634" max="15865" width="9.140625" style="16"/>
    <col min="15866" max="15866" width="51" style="16" customWidth="1"/>
    <col min="15867" max="15867" width="0" style="16" hidden="1" customWidth="1"/>
    <col min="15868" max="15868" width="10.42578125" style="16" customWidth="1"/>
    <col min="15869" max="15869" width="7" style="16" customWidth="1"/>
    <col min="15870" max="15870" width="8.28515625" style="16" customWidth="1"/>
    <col min="15871" max="15871" width="7.7109375" style="16" customWidth="1"/>
    <col min="15872" max="15872" width="8" style="16" customWidth="1"/>
    <col min="15873" max="15873" width="8.140625" style="16" customWidth="1"/>
    <col min="15874" max="15874" width="7.42578125" style="16" customWidth="1"/>
    <col min="15875" max="15875" width="8.140625" style="16" customWidth="1"/>
    <col min="15876" max="15876" width="7.7109375" style="16" customWidth="1"/>
    <col min="15877" max="15877" width="8.42578125" style="16" customWidth="1"/>
    <col min="15878" max="15879" width="7.7109375" style="16" customWidth="1"/>
    <col min="15880" max="15880" width="7.85546875" style="16" customWidth="1"/>
    <col min="15881" max="15881" width="7.28515625" style="16" customWidth="1"/>
    <col min="15882" max="15882" width="8.5703125" style="16" customWidth="1"/>
    <col min="15883" max="15883" width="7.85546875" style="16" customWidth="1"/>
    <col min="15884" max="15884" width="7.5703125" style="16" customWidth="1"/>
    <col min="15885" max="15886" width="7.85546875" style="16" customWidth="1"/>
    <col min="15887" max="15887" width="7.28515625" style="16" customWidth="1"/>
    <col min="15888" max="15888" width="8" style="16" customWidth="1"/>
    <col min="15889" max="15889" width="6.85546875" style="16" customWidth="1"/>
    <col min="15890" max="16121" width="9.140625" style="16"/>
    <col min="16122" max="16122" width="51" style="16" customWidth="1"/>
    <col min="16123" max="16123" width="0" style="16" hidden="1" customWidth="1"/>
    <col min="16124" max="16124" width="10.42578125" style="16" customWidth="1"/>
    <col min="16125" max="16125" width="7" style="16" customWidth="1"/>
    <col min="16126" max="16126" width="8.28515625" style="16" customWidth="1"/>
    <col min="16127" max="16127" width="7.7109375" style="16" customWidth="1"/>
    <col min="16128" max="16128" width="8" style="16" customWidth="1"/>
    <col min="16129" max="16129" width="8.140625" style="16" customWidth="1"/>
    <col min="16130" max="16130" width="7.42578125" style="16" customWidth="1"/>
    <col min="16131" max="16131" width="8.140625" style="16" customWidth="1"/>
    <col min="16132" max="16132" width="7.7109375" style="16" customWidth="1"/>
    <col min="16133" max="16133" width="8.42578125" style="16" customWidth="1"/>
    <col min="16134" max="16135" width="7.7109375" style="16" customWidth="1"/>
    <col min="16136" max="16136" width="7.85546875" style="16" customWidth="1"/>
    <col min="16137" max="16137" width="7.28515625" style="16" customWidth="1"/>
    <col min="16138" max="16138" width="8.5703125" style="16" customWidth="1"/>
    <col min="16139" max="16139" width="7.85546875" style="16" customWidth="1"/>
    <col min="16140" max="16140" width="7.5703125" style="16" customWidth="1"/>
    <col min="16141" max="16142" width="7.85546875" style="16" customWidth="1"/>
    <col min="16143" max="16143" width="7.28515625" style="16" customWidth="1"/>
    <col min="16144" max="16144" width="8" style="16" customWidth="1"/>
    <col min="16145" max="16145" width="6.85546875" style="16" customWidth="1"/>
    <col min="16146" max="16384" width="9.140625" style="16"/>
  </cols>
  <sheetData>
    <row r="1" spans="1:17" ht="44.25" customHeight="1" x14ac:dyDescent="0.25">
      <c r="C1" s="17"/>
      <c r="D1" s="17"/>
      <c r="E1" s="17"/>
      <c r="F1" s="17"/>
      <c r="G1" s="17"/>
      <c r="H1" s="17"/>
      <c r="I1" s="17"/>
      <c r="J1" s="17"/>
      <c r="K1" s="532" t="s">
        <v>63</v>
      </c>
      <c r="L1" s="532"/>
      <c r="M1" s="532"/>
      <c r="N1" s="532"/>
      <c r="O1" s="532"/>
      <c r="P1" s="532"/>
      <c r="Q1" s="532"/>
    </row>
    <row r="2" spans="1:17" ht="21" customHeight="1" x14ac:dyDescent="0.25">
      <c r="A2" s="18" t="s">
        <v>61</v>
      </c>
      <c r="C2" s="8"/>
      <c r="D2" s="8"/>
      <c r="E2" s="8"/>
      <c r="F2" s="151"/>
      <c r="G2" s="151"/>
      <c r="H2" s="151"/>
      <c r="I2" s="151"/>
      <c r="J2" s="151"/>
      <c r="K2" s="8"/>
      <c r="L2" s="8"/>
      <c r="M2" s="8"/>
      <c r="N2" s="8"/>
      <c r="O2" s="8"/>
      <c r="P2" s="8"/>
      <c r="Q2" s="19"/>
    </row>
    <row r="3" spans="1:17" s="4" customFormat="1" ht="21" customHeight="1" x14ac:dyDescent="0.25">
      <c r="A3" s="4" t="s">
        <v>74</v>
      </c>
    </row>
    <row r="4" spans="1:17" x14ac:dyDescent="0.25">
      <c r="A4" s="20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21"/>
    </row>
    <row r="5" spans="1:17" ht="126" x14ac:dyDescent="0.25">
      <c r="A5" s="22" t="s">
        <v>2</v>
      </c>
      <c r="B5" s="22" t="s">
        <v>3</v>
      </c>
      <c r="C5" s="23" t="s">
        <v>4</v>
      </c>
      <c r="D5" s="24" t="s">
        <v>43</v>
      </c>
      <c r="E5" s="25" t="s">
        <v>73</v>
      </c>
      <c r="F5" s="25" t="s">
        <v>44</v>
      </c>
      <c r="G5" s="26" t="s">
        <v>51</v>
      </c>
      <c r="H5" s="26" t="s">
        <v>52</v>
      </c>
      <c r="I5" s="26" t="s">
        <v>53</v>
      </c>
      <c r="J5" s="26" t="s">
        <v>54</v>
      </c>
      <c r="K5" s="26" t="s">
        <v>55</v>
      </c>
      <c r="L5" s="26" t="s">
        <v>56</v>
      </c>
      <c r="M5" s="26" t="s">
        <v>57</v>
      </c>
      <c r="N5" s="26" t="s">
        <v>58</v>
      </c>
      <c r="O5" s="26" t="s">
        <v>59</v>
      </c>
      <c r="P5" s="26" t="s">
        <v>60</v>
      </c>
      <c r="Q5" s="25" t="s">
        <v>1</v>
      </c>
    </row>
    <row r="6" spans="1:17" ht="12" customHeight="1" x14ac:dyDescent="0.25">
      <c r="A6" s="27">
        <v>1</v>
      </c>
      <c r="B6" s="10"/>
      <c r="C6" s="28"/>
      <c r="D6" s="29"/>
      <c r="E6" s="29"/>
      <c r="F6" s="29"/>
      <c r="G6" s="30">
        <v>21</v>
      </c>
      <c r="H6" s="31">
        <v>22</v>
      </c>
      <c r="I6" s="30">
        <v>24</v>
      </c>
      <c r="J6" s="30">
        <v>25</v>
      </c>
      <c r="K6" s="30">
        <v>26</v>
      </c>
      <c r="L6" s="30">
        <v>27</v>
      </c>
      <c r="M6" s="30">
        <v>28</v>
      </c>
      <c r="N6" s="30">
        <v>31</v>
      </c>
      <c r="O6" s="30">
        <v>32</v>
      </c>
      <c r="P6" s="30">
        <v>33</v>
      </c>
      <c r="Q6" s="32"/>
    </row>
    <row r="7" spans="1:17" ht="28.5" x14ac:dyDescent="0.25">
      <c r="A7" s="11">
        <v>1</v>
      </c>
      <c r="B7" s="12">
        <v>1</v>
      </c>
      <c r="C7" s="33" t="s">
        <v>45</v>
      </c>
      <c r="D7" s="29"/>
      <c r="E7" s="29"/>
      <c r="F7" s="34"/>
      <c r="G7" s="35"/>
      <c r="H7" s="35"/>
      <c r="I7" s="35"/>
      <c r="J7" s="35"/>
      <c r="K7" s="35"/>
      <c r="L7" s="35"/>
      <c r="M7" s="36"/>
      <c r="N7" s="36"/>
      <c r="O7" s="36"/>
      <c r="P7" s="36"/>
      <c r="Q7" s="34"/>
    </row>
    <row r="8" spans="1:17" s="41" customFormat="1" x14ac:dyDescent="0.25">
      <c r="A8" s="37">
        <v>1</v>
      </c>
      <c r="B8" s="38">
        <v>1</v>
      </c>
      <c r="C8" s="39"/>
      <c r="D8" s="40"/>
      <c r="E8" s="147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</row>
    <row r="9" spans="1:17" ht="60" x14ac:dyDescent="0.25">
      <c r="A9" s="11">
        <v>1</v>
      </c>
      <c r="B9" s="13">
        <v>1</v>
      </c>
      <c r="C9" s="14" t="s">
        <v>21</v>
      </c>
      <c r="D9" s="42" t="e">
        <f>#REF!+#REF!+#REF!+#REF!+#REF!+#REF!+#REF!</f>
        <v>#REF!</v>
      </c>
      <c r="E9" s="146" t="s">
        <v>325</v>
      </c>
      <c r="F9" s="43">
        <v>15</v>
      </c>
      <c r="G9" s="43">
        <v>1172.5</v>
      </c>
      <c r="H9" s="43">
        <f>786.9+450</f>
        <v>1236.9000000000001</v>
      </c>
      <c r="I9" s="43"/>
      <c r="J9" s="43"/>
      <c r="K9" s="43"/>
      <c r="L9" s="43"/>
      <c r="M9" s="43"/>
      <c r="N9" s="43">
        <v>300</v>
      </c>
      <c r="O9" s="43"/>
      <c r="P9" s="43"/>
      <c r="Q9" s="148">
        <f>G9+H9+N9</f>
        <v>2709.4</v>
      </c>
    </row>
    <row r="10" spans="1:17" x14ac:dyDescent="0.25">
      <c r="A10" s="29"/>
      <c r="B10" s="29"/>
      <c r="C10" s="44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x14ac:dyDescent="0.25">
      <c r="A11" s="45"/>
      <c r="B11" s="45"/>
      <c r="C11" s="44" t="s">
        <v>332</v>
      </c>
      <c r="D11" s="46" t="e">
        <f>SUM(#REF!)</f>
        <v>#REF!</v>
      </c>
      <c r="E11" s="46"/>
      <c r="F11" s="46">
        <f>F8+F9</f>
        <v>15</v>
      </c>
      <c r="G11" s="46">
        <f>G8+G9</f>
        <v>1172.5</v>
      </c>
      <c r="H11" s="46">
        <f t="shared" ref="H11:Q11" si="0">H8+H9</f>
        <v>1236.9000000000001</v>
      </c>
      <c r="I11" s="46">
        <f t="shared" si="0"/>
        <v>0</v>
      </c>
      <c r="J11" s="46">
        <f t="shared" si="0"/>
        <v>0</v>
      </c>
      <c r="K11" s="46">
        <f t="shared" si="0"/>
        <v>0</v>
      </c>
      <c r="L11" s="46">
        <f t="shared" si="0"/>
        <v>0</v>
      </c>
      <c r="M11" s="46">
        <f t="shared" si="0"/>
        <v>0</v>
      </c>
      <c r="N11" s="46">
        <f t="shared" si="0"/>
        <v>300</v>
      </c>
      <c r="O11" s="46">
        <f t="shared" si="0"/>
        <v>0</v>
      </c>
      <c r="P11" s="46">
        <f t="shared" si="0"/>
        <v>0</v>
      </c>
      <c r="Q11" s="46">
        <f t="shared" si="0"/>
        <v>2709.4</v>
      </c>
    </row>
    <row r="12" spans="1:17" ht="28.5" x14ac:dyDescent="0.25">
      <c r="A12" s="11">
        <v>2</v>
      </c>
      <c r="B12" s="12">
        <v>1</v>
      </c>
      <c r="C12" s="33" t="s">
        <v>326</v>
      </c>
      <c r="D12" s="29"/>
      <c r="E12" s="29"/>
      <c r="F12" s="34"/>
      <c r="G12" s="35"/>
      <c r="H12" s="35"/>
      <c r="I12" s="35"/>
      <c r="J12" s="35"/>
      <c r="K12" s="35"/>
      <c r="L12" s="35"/>
      <c r="M12" s="36"/>
      <c r="N12" s="36"/>
      <c r="O12" s="36"/>
      <c r="P12" s="36"/>
      <c r="Q12" s="34"/>
    </row>
    <row r="13" spans="1:17" ht="99.75" customHeight="1" x14ac:dyDescent="0.25">
      <c r="A13" s="11">
        <v>2</v>
      </c>
      <c r="B13" s="38">
        <v>1</v>
      </c>
      <c r="C13" s="149" t="s">
        <v>121</v>
      </c>
      <c r="D13" s="40" t="e">
        <f>SUM(D14:D21)</f>
        <v>#REF!</v>
      </c>
      <c r="E13" s="290" t="s">
        <v>354</v>
      </c>
      <c r="F13" s="148"/>
      <c r="G13" s="148"/>
      <c r="H13" s="148">
        <v>11960.8</v>
      </c>
      <c r="I13" s="148"/>
      <c r="J13" s="148"/>
      <c r="K13" s="148"/>
      <c r="L13" s="148"/>
      <c r="M13" s="148"/>
      <c r="N13" s="148"/>
      <c r="O13" s="148"/>
      <c r="P13" s="148"/>
      <c r="Q13" s="148">
        <f>G13+H13+N13</f>
        <v>11960.8</v>
      </c>
    </row>
    <row r="14" spans="1:17" ht="153" customHeight="1" x14ac:dyDescent="0.25">
      <c r="A14" s="11">
        <v>2</v>
      </c>
      <c r="B14" s="13">
        <v>2</v>
      </c>
      <c r="C14" s="14" t="s">
        <v>140</v>
      </c>
      <c r="D14" s="42" t="e">
        <f>#REF!+#REF!+#REF!+#REF!+#REF!+#REF!+#REF!</f>
        <v>#REF!</v>
      </c>
      <c r="E14" s="290" t="s">
        <v>355</v>
      </c>
      <c r="F14" s="43">
        <v>343</v>
      </c>
      <c r="G14" s="43">
        <v>66524.5</v>
      </c>
      <c r="H14" s="43">
        <f>50309.9+641.2</f>
        <v>50951.1</v>
      </c>
      <c r="I14" s="43"/>
      <c r="J14" s="43"/>
      <c r="K14" s="43"/>
      <c r="L14" s="43"/>
      <c r="M14" s="43"/>
      <c r="N14" s="43">
        <v>11492.9</v>
      </c>
      <c r="O14" s="43"/>
      <c r="P14" s="43"/>
      <c r="Q14" s="148">
        <f>G14+H14+N14</f>
        <v>128968.5</v>
      </c>
    </row>
    <row r="15" spans="1:17" ht="27" hidden="1" customHeight="1" x14ac:dyDescent="0.25">
      <c r="A15" s="11">
        <v>1</v>
      </c>
      <c r="B15" s="13">
        <v>4</v>
      </c>
      <c r="C15" s="14" t="s">
        <v>13</v>
      </c>
      <c r="D15" s="42" t="e">
        <f>#REF!+#REF!+#REF!+#REF!+#REF!+#REF!+#REF!</f>
        <v>#REF!</v>
      </c>
      <c r="E15" s="42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1:17" ht="17.25" customHeight="1" x14ac:dyDescent="0.25">
      <c r="A16" s="45"/>
      <c r="B16" s="45"/>
      <c r="C16" s="44" t="s">
        <v>332</v>
      </c>
      <c r="D16" s="46" t="e">
        <f>SUM(#REF!)</f>
        <v>#REF!</v>
      </c>
      <c r="E16" s="46"/>
      <c r="F16" s="46">
        <f>F13+F14</f>
        <v>343</v>
      </c>
      <c r="G16" s="46">
        <f>G13+G14</f>
        <v>66524.5</v>
      </c>
      <c r="H16" s="46">
        <f t="shared" ref="H16:Q16" si="1">H13+H14</f>
        <v>62911.899999999994</v>
      </c>
      <c r="I16" s="46">
        <f t="shared" si="1"/>
        <v>0</v>
      </c>
      <c r="J16" s="46">
        <f t="shared" si="1"/>
        <v>0</v>
      </c>
      <c r="K16" s="46">
        <f t="shared" si="1"/>
        <v>0</v>
      </c>
      <c r="L16" s="46">
        <f t="shared" si="1"/>
        <v>0</v>
      </c>
      <c r="M16" s="46">
        <f t="shared" si="1"/>
        <v>0</v>
      </c>
      <c r="N16" s="46">
        <f t="shared" si="1"/>
        <v>11492.9</v>
      </c>
      <c r="O16" s="46">
        <f t="shared" si="1"/>
        <v>0</v>
      </c>
      <c r="P16" s="46">
        <f t="shared" si="1"/>
        <v>0</v>
      </c>
      <c r="Q16" s="46">
        <f t="shared" si="1"/>
        <v>140929.29999999999</v>
      </c>
    </row>
    <row r="17" spans="1:17" ht="12" customHeight="1" x14ac:dyDescent="0.25">
      <c r="A17" s="11"/>
      <c r="B17" s="15"/>
      <c r="C17" s="14"/>
      <c r="D17" s="42" t="e">
        <f>#REF!+#REF!+#REF!+#REF!+#REF!+#REF!+#REF!</f>
        <v>#REF!</v>
      </c>
      <c r="E17" s="42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ht="12" customHeight="1" x14ac:dyDescent="0.25">
      <c r="A18" s="11"/>
      <c r="B18" s="15"/>
      <c r="C18" s="44"/>
      <c r="D18" s="42" t="e">
        <f>#REF!+#REF!+#REF!+#REF!+#REF!+#REF!+#REF!</f>
        <v>#REF!</v>
      </c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</row>
    <row r="19" spans="1:17" s="47" customFormat="1" ht="13.15" hidden="1" customHeight="1" x14ac:dyDescent="0.25">
      <c r="A19" s="11">
        <v>1</v>
      </c>
      <c r="B19" s="15">
        <v>8</v>
      </c>
      <c r="C19" s="44" t="s">
        <v>20</v>
      </c>
      <c r="D19" s="42" t="e">
        <f>#REF!+#REF!+#REF!+#REF!+#REF!+#REF!+#REF!</f>
        <v>#REF!</v>
      </c>
      <c r="E19" s="42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ht="28.5" x14ac:dyDescent="0.25">
      <c r="A20" s="11">
        <v>3</v>
      </c>
      <c r="B20" s="12">
        <v>1</v>
      </c>
      <c r="C20" s="33" t="s">
        <v>327</v>
      </c>
      <c r="D20" s="29"/>
      <c r="E20" s="29"/>
      <c r="F20" s="34"/>
      <c r="G20" s="35"/>
      <c r="H20" s="35"/>
      <c r="I20" s="35"/>
      <c r="J20" s="35"/>
      <c r="K20" s="35"/>
      <c r="L20" s="35"/>
      <c r="M20" s="36"/>
      <c r="N20" s="36"/>
      <c r="O20" s="36"/>
      <c r="P20" s="36"/>
      <c r="Q20" s="34"/>
    </row>
    <row r="21" spans="1:17" ht="151.5" customHeight="1" x14ac:dyDescent="0.25">
      <c r="A21" s="11">
        <v>3</v>
      </c>
      <c r="B21" s="38">
        <v>1</v>
      </c>
      <c r="C21" s="149" t="s">
        <v>171</v>
      </c>
      <c r="D21" s="40" t="e">
        <f>SUM(D22:D28)</f>
        <v>#REF!</v>
      </c>
      <c r="E21" s="290" t="s">
        <v>157</v>
      </c>
      <c r="F21" s="148">
        <v>1348</v>
      </c>
      <c r="G21" s="148">
        <v>152274.29999999999</v>
      </c>
      <c r="H21" s="148">
        <v>48334.7</v>
      </c>
      <c r="I21" s="148"/>
      <c r="J21" s="148"/>
      <c r="K21" s="148"/>
      <c r="L21" s="148"/>
      <c r="M21" s="148"/>
      <c r="N21" s="148">
        <v>20735</v>
      </c>
      <c r="O21" s="148"/>
      <c r="P21" s="148"/>
      <c r="Q21" s="148">
        <f>G21+H21+N21</f>
        <v>221344</v>
      </c>
    </row>
    <row r="22" spans="1:17" ht="38.25" customHeight="1" x14ac:dyDescent="0.25">
      <c r="A22" s="11">
        <v>3</v>
      </c>
      <c r="B22" s="13">
        <v>2</v>
      </c>
      <c r="C22" s="14" t="s">
        <v>159</v>
      </c>
      <c r="D22" s="42" t="e">
        <f>#REF!+#REF!+#REF!+#REF!+#REF!+#REF!+#REF!</f>
        <v>#REF!</v>
      </c>
      <c r="E22" s="146" t="s">
        <v>160</v>
      </c>
      <c r="F22" s="43"/>
      <c r="G22" s="43">
        <v>114100</v>
      </c>
      <c r="H22" s="43">
        <v>49600</v>
      </c>
      <c r="I22" s="43"/>
      <c r="J22" s="43"/>
      <c r="K22" s="43"/>
      <c r="L22" s="43"/>
      <c r="M22" s="43"/>
      <c r="N22" s="43">
        <v>6300</v>
      </c>
      <c r="O22" s="43"/>
      <c r="P22" s="43"/>
      <c r="Q22" s="148">
        <f>G22+H22+N22</f>
        <v>170000</v>
      </c>
    </row>
    <row r="23" spans="1:17" x14ac:dyDescent="0.25">
      <c r="A23" s="45"/>
      <c r="B23" s="45"/>
      <c r="C23" s="44" t="s">
        <v>332</v>
      </c>
      <c r="D23" s="46" t="e">
        <f>SUM(#REF!)</f>
        <v>#REF!</v>
      </c>
      <c r="E23" s="46"/>
      <c r="F23" s="46">
        <f>F21+F22</f>
        <v>1348</v>
      </c>
      <c r="G23" s="46">
        <f>G21+G22</f>
        <v>266374.3</v>
      </c>
      <c r="H23" s="46">
        <f t="shared" ref="H23:Q23" si="2">H21+H22</f>
        <v>97934.7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 t="shared" si="2"/>
        <v>0</v>
      </c>
      <c r="M23" s="46">
        <f t="shared" si="2"/>
        <v>0</v>
      </c>
      <c r="N23" s="46">
        <f t="shared" si="2"/>
        <v>27035</v>
      </c>
      <c r="O23" s="46">
        <f t="shared" si="2"/>
        <v>0</v>
      </c>
      <c r="P23" s="46">
        <f t="shared" si="2"/>
        <v>0</v>
      </c>
      <c r="Q23" s="46">
        <f t="shared" si="2"/>
        <v>391344</v>
      </c>
    </row>
    <row r="24" spans="1:17" ht="28.5" x14ac:dyDescent="0.25">
      <c r="A24" s="11">
        <v>4</v>
      </c>
      <c r="B24" s="12">
        <v>1</v>
      </c>
      <c r="C24" s="33" t="s">
        <v>328</v>
      </c>
      <c r="D24" s="29"/>
      <c r="E24" s="29"/>
      <c r="F24" s="34"/>
      <c r="G24" s="35"/>
      <c r="H24" s="35"/>
      <c r="I24" s="35"/>
      <c r="J24" s="35"/>
      <c r="K24" s="35"/>
      <c r="L24" s="35"/>
      <c r="M24" s="36"/>
      <c r="N24" s="36"/>
      <c r="O24" s="36"/>
      <c r="P24" s="36"/>
      <c r="Q24" s="34"/>
    </row>
    <row r="25" spans="1:17" ht="102.75" customHeight="1" x14ac:dyDescent="0.25">
      <c r="A25" s="11">
        <v>4</v>
      </c>
      <c r="B25" s="38">
        <v>1</v>
      </c>
      <c r="C25" s="149" t="s">
        <v>180</v>
      </c>
      <c r="D25" s="40" t="e">
        <f>SUM(D26:D32)</f>
        <v>#REF!</v>
      </c>
      <c r="E25" s="147" t="s">
        <v>156</v>
      </c>
      <c r="F25" s="148">
        <v>17350</v>
      </c>
      <c r="G25" s="148"/>
      <c r="H25" s="148">
        <v>3859100</v>
      </c>
      <c r="I25" s="148"/>
      <c r="J25" s="148"/>
      <c r="K25" s="148"/>
      <c r="L25" s="148"/>
      <c r="M25" s="148"/>
      <c r="N25" s="148"/>
      <c r="O25" s="148"/>
      <c r="P25" s="148"/>
      <c r="Q25" s="148">
        <f>G25+H25+N25</f>
        <v>3859100</v>
      </c>
    </row>
    <row r="26" spans="1:17" x14ac:dyDescent="0.25">
      <c r="A26" s="45"/>
      <c r="B26" s="45"/>
      <c r="C26" s="44" t="s">
        <v>332</v>
      </c>
      <c r="D26" s="46" t="e">
        <f>SUM(#REF!)</f>
        <v>#REF!</v>
      </c>
      <c r="E26" s="46"/>
      <c r="F26" s="46">
        <f t="shared" ref="F26:Q26" si="3">F25</f>
        <v>17350</v>
      </c>
      <c r="G26" s="46">
        <f t="shared" si="3"/>
        <v>0</v>
      </c>
      <c r="H26" s="46">
        <f t="shared" si="3"/>
        <v>3859100</v>
      </c>
      <c r="I26" s="46">
        <f t="shared" si="3"/>
        <v>0</v>
      </c>
      <c r="J26" s="46">
        <f t="shared" si="3"/>
        <v>0</v>
      </c>
      <c r="K26" s="46">
        <f t="shared" si="3"/>
        <v>0</v>
      </c>
      <c r="L26" s="46">
        <f t="shared" si="3"/>
        <v>0</v>
      </c>
      <c r="M26" s="46">
        <f t="shared" si="3"/>
        <v>0</v>
      </c>
      <c r="N26" s="46">
        <f t="shared" si="3"/>
        <v>0</v>
      </c>
      <c r="O26" s="46">
        <f t="shared" si="3"/>
        <v>0</v>
      </c>
      <c r="P26" s="46">
        <f t="shared" si="3"/>
        <v>0</v>
      </c>
      <c r="Q26" s="46">
        <f t="shared" si="3"/>
        <v>3859100</v>
      </c>
    </row>
    <row r="27" spans="1:17" x14ac:dyDescent="0.25">
      <c r="A27" s="11">
        <v>5</v>
      </c>
      <c r="B27" s="12">
        <v>1</v>
      </c>
      <c r="C27" s="33" t="s">
        <v>329</v>
      </c>
      <c r="D27" s="29"/>
      <c r="E27" s="29"/>
      <c r="F27" s="34"/>
      <c r="G27" s="35"/>
      <c r="H27" s="35"/>
      <c r="I27" s="35"/>
      <c r="J27" s="35"/>
      <c r="K27" s="35"/>
      <c r="L27" s="35"/>
      <c r="M27" s="36"/>
      <c r="N27" s="36"/>
      <c r="O27" s="36"/>
      <c r="P27" s="36"/>
      <c r="Q27" s="34"/>
    </row>
    <row r="28" spans="1:17" ht="88.5" customHeight="1" x14ac:dyDescent="0.25">
      <c r="A28" s="11">
        <v>5</v>
      </c>
      <c r="B28" s="38">
        <v>1</v>
      </c>
      <c r="C28" s="149" t="s">
        <v>192</v>
      </c>
      <c r="D28" s="40" t="e">
        <f>SUM(D29:D35)</f>
        <v>#REF!</v>
      </c>
      <c r="E28" s="147" t="s">
        <v>120</v>
      </c>
      <c r="F28" s="148">
        <v>352</v>
      </c>
      <c r="G28" s="148">
        <v>3924.6</v>
      </c>
      <c r="H28" s="148">
        <v>4021.8</v>
      </c>
      <c r="I28" s="148"/>
      <c r="J28" s="148"/>
      <c r="K28" s="148"/>
      <c r="L28" s="148"/>
      <c r="M28" s="148"/>
      <c r="N28" s="148">
        <v>1021.7</v>
      </c>
      <c r="O28" s="148"/>
      <c r="P28" s="148"/>
      <c r="Q28" s="148">
        <f>G28+H28+N28</f>
        <v>8968.1</v>
      </c>
    </row>
    <row r="29" spans="1:17" x14ac:dyDescent="0.25">
      <c r="A29" s="45"/>
      <c r="B29" s="45"/>
      <c r="C29" s="44"/>
      <c r="D29" s="46" t="e">
        <f>SUM(#REF!)</f>
        <v>#REF!</v>
      </c>
      <c r="E29" s="46"/>
      <c r="F29" s="46">
        <f>F28</f>
        <v>352</v>
      </c>
      <c r="G29" s="46">
        <f>G28</f>
        <v>3924.6</v>
      </c>
      <c r="H29" s="46">
        <f t="shared" ref="H29:Q29" si="4">H28</f>
        <v>4021.8</v>
      </c>
      <c r="I29" s="46">
        <f t="shared" si="4"/>
        <v>0</v>
      </c>
      <c r="J29" s="46">
        <f t="shared" si="4"/>
        <v>0</v>
      </c>
      <c r="K29" s="46">
        <f t="shared" si="4"/>
        <v>0</v>
      </c>
      <c r="L29" s="46">
        <f t="shared" si="4"/>
        <v>0</v>
      </c>
      <c r="M29" s="46">
        <f t="shared" si="4"/>
        <v>0</v>
      </c>
      <c r="N29" s="46">
        <f t="shared" si="4"/>
        <v>1021.7</v>
      </c>
      <c r="O29" s="46">
        <f t="shared" si="4"/>
        <v>0</v>
      </c>
      <c r="P29" s="46">
        <f t="shared" si="4"/>
        <v>0</v>
      </c>
      <c r="Q29" s="46">
        <f t="shared" si="4"/>
        <v>8968.1</v>
      </c>
    </row>
    <row r="30" spans="1:17" x14ac:dyDescent="0.25">
      <c r="A30" s="11">
        <v>6</v>
      </c>
      <c r="B30" s="12">
        <v>1</v>
      </c>
      <c r="C30" s="33" t="s">
        <v>331</v>
      </c>
      <c r="D30" s="29"/>
      <c r="E30" s="29"/>
      <c r="F30" s="34"/>
      <c r="G30" s="35"/>
      <c r="H30" s="35"/>
      <c r="I30" s="35"/>
      <c r="J30" s="35"/>
      <c r="K30" s="35"/>
      <c r="L30" s="35"/>
      <c r="M30" s="36"/>
      <c r="N30" s="36"/>
      <c r="O30" s="36"/>
      <c r="P30" s="36"/>
      <c r="Q30" s="34"/>
    </row>
    <row r="31" spans="1:17" ht="90" x14ac:dyDescent="0.25">
      <c r="A31" s="11">
        <v>6</v>
      </c>
      <c r="B31" s="38">
        <v>1</v>
      </c>
      <c r="C31" s="149" t="s">
        <v>333</v>
      </c>
      <c r="D31" s="40" t="e">
        <f>SUM(D32:D38)</f>
        <v>#REF!</v>
      </c>
      <c r="E31" s="147" t="s">
        <v>195</v>
      </c>
      <c r="F31" s="148">
        <v>72</v>
      </c>
      <c r="G31" s="148">
        <f>523.6+225</f>
        <v>748.6</v>
      </c>
      <c r="H31" s="148">
        <v>1186.4000000000001</v>
      </c>
      <c r="I31" s="148"/>
      <c r="J31" s="148"/>
      <c r="K31" s="148"/>
      <c r="L31" s="148"/>
      <c r="M31" s="148"/>
      <c r="N31" s="148">
        <v>90</v>
      </c>
      <c r="O31" s="148"/>
      <c r="P31" s="148"/>
      <c r="Q31" s="148">
        <f>G31+H31+N31</f>
        <v>2025</v>
      </c>
    </row>
    <row r="32" spans="1:17" x14ac:dyDescent="0.25">
      <c r="A32" s="45"/>
      <c r="B32" s="45"/>
      <c r="C32" s="44" t="s">
        <v>332</v>
      </c>
      <c r="D32" s="46" t="e">
        <f>SUM(#REF!)</f>
        <v>#REF!</v>
      </c>
      <c r="E32" s="46"/>
      <c r="F32" s="46">
        <f>F31</f>
        <v>72</v>
      </c>
      <c r="G32" s="46">
        <f>G31</f>
        <v>748.6</v>
      </c>
      <c r="H32" s="46">
        <f t="shared" ref="H32:Q32" si="5">H31</f>
        <v>1186.4000000000001</v>
      </c>
      <c r="I32" s="46">
        <f t="shared" si="5"/>
        <v>0</v>
      </c>
      <c r="J32" s="46">
        <f t="shared" si="5"/>
        <v>0</v>
      </c>
      <c r="K32" s="46">
        <f t="shared" si="5"/>
        <v>0</v>
      </c>
      <c r="L32" s="46">
        <f t="shared" si="5"/>
        <v>0</v>
      </c>
      <c r="M32" s="46">
        <f t="shared" si="5"/>
        <v>0</v>
      </c>
      <c r="N32" s="46">
        <f t="shared" si="5"/>
        <v>90</v>
      </c>
      <c r="O32" s="46">
        <f t="shared" si="5"/>
        <v>0</v>
      </c>
      <c r="P32" s="46">
        <f t="shared" si="5"/>
        <v>0</v>
      </c>
      <c r="Q32" s="46">
        <f t="shared" si="5"/>
        <v>2025</v>
      </c>
    </row>
    <row r="33" spans="1:17" x14ac:dyDescent="0.25">
      <c r="A33" s="29"/>
      <c r="B33" s="29"/>
      <c r="C33" s="29" t="s">
        <v>76</v>
      </c>
      <c r="D33" s="29"/>
      <c r="E33" s="29"/>
      <c r="F33" s="150">
        <f>F11+F16+F23+F26+F29+F32</f>
        <v>19480</v>
      </c>
      <c r="G33" s="150">
        <f t="shared" ref="G33:Q33" si="6">G11+G23+G16+G26+G29+G32</f>
        <v>338744.49999999994</v>
      </c>
      <c r="H33" s="150">
        <f t="shared" si="6"/>
        <v>4026391.6999999997</v>
      </c>
      <c r="I33" s="150">
        <f t="shared" si="6"/>
        <v>0</v>
      </c>
      <c r="J33" s="150">
        <f t="shared" si="6"/>
        <v>0</v>
      </c>
      <c r="K33" s="150">
        <f t="shared" si="6"/>
        <v>0</v>
      </c>
      <c r="L33" s="150">
        <f t="shared" si="6"/>
        <v>0</v>
      </c>
      <c r="M33" s="150">
        <f t="shared" si="6"/>
        <v>0</v>
      </c>
      <c r="N33" s="150">
        <f t="shared" si="6"/>
        <v>39939.599999999999</v>
      </c>
      <c r="O33" s="150">
        <f t="shared" si="6"/>
        <v>0</v>
      </c>
      <c r="P33" s="150">
        <f t="shared" si="6"/>
        <v>0</v>
      </c>
      <c r="Q33" s="150">
        <f t="shared" si="6"/>
        <v>4405075.8</v>
      </c>
    </row>
  </sheetData>
  <mergeCells count="2">
    <mergeCell ref="C4:P4"/>
    <mergeCell ref="K1:Q1"/>
  </mergeCells>
  <pageMargins left="1.1811023622047245" right="0.78740157480314965" top="0.78740157480314965" bottom="0.78740157480314965" header="0.31496062992125984" footer="0.31496062992125984"/>
  <pageSetup paperSize="9" scale="64" fitToHeight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 </vt:lpstr>
      <vt:lpstr>приложение  2</vt:lpstr>
      <vt:lpstr>приложение 3</vt:lpstr>
      <vt:lpstr>приложение 4-1</vt:lpstr>
      <vt:lpstr>приложение 4-2</vt:lpstr>
      <vt:lpstr>'приложение  2'!_Toc292517054</vt:lpstr>
      <vt:lpstr>'приложение 3'!_Toc292517054</vt:lpstr>
      <vt:lpstr>'приложение  2'!Заголовки_для_печати</vt:lpstr>
      <vt:lpstr>'приложение 1 '!Заголовки_для_печати</vt:lpstr>
      <vt:lpstr>'приложение 3'!Заголовки_для_печати</vt:lpstr>
      <vt:lpstr>'приложение 4-1'!Заголовки_для_печати</vt:lpstr>
      <vt:lpstr>'приложение 4-2'!Заголовки_для_печати</vt:lpstr>
      <vt:lpstr>'приложение 3'!Область_печати</vt:lpstr>
      <vt:lpstr>'приложение 4-1'!Область_печати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Талас Айдарбеков</dc:creator>
  <cp:lastModifiedBy>marlen</cp:lastModifiedBy>
  <cp:lastPrinted>2019-08-01T04:23:36Z</cp:lastPrinted>
  <dcterms:created xsi:type="dcterms:W3CDTF">2015-05-14T03:16:58Z</dcterms:created>
  <dcterms:modified xsi:type="dcterms:W3CDTF">2019-09-06T07:30:28Z</dcterms:modified>
</cp:coreProperties>
</file>