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Гулмира Мамытовна\Desktop\УПО - 2021г\Статистика - 02.03.2021г\"/>
    </mc:Choice>
  </mc:AlternateContent>
  <bookViews>
    <workbookView xWindow="0" yWindow="0" windowWidth="28800" windowHeight="12435"/>
  </bookViews>
  <sheets>
    <sheet name="вузы" sheetId="1" r:id="rId1"/>
    <sheet name="по курсам" sheetId="3" r:id="rId2"/>
    <sheet name="ППС" sheetId="2" r:id="rId3"/>
    <sheet name="свод по вузам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4" l="1"/>
  <c r="F1439" i="1"/>
  <c r="M1113" i="1"/>
  <c r="J343" i="1" l="1"/>
  <c r="K343" i="1"/>
  <c r="C80" i="4" l="1"/>
  <c r="D80" i="4"/>
  <c r="E80" i="4"/>
  <c r="F80" i="4"/>
  <c r="G80" i="4"/>
  <c r="I80" i="4"/>
  <c r="J80" i="4"/>
  <c r="K80" i="4"/>
  <c r="L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5" i="4"/>
  <c r="H66" i="4"/>
  <c r="H64" i="4"/>
  <c r="H63" i="4"/>
  <c r="H62" i="4"/>
  <c r="H61" i="4"/>
  <c r="H60" i="4"/>
  <c r="H58" i="4"/>
  <c r="H59" i="4"/>
  <c r="H57" i="4"/>
  <c r="H56" i="4"/>
  <c r="H55" i="4"/>
  <c r="H54" i="4"/>
  <c r="H53" i="4"/>
  <c r="H52" i="4"/>
  <c r="H51" i="4"/>
  <c r="H50" i="4"/>
  <c r="H49" i="4"/>
  <c r="H48" i="4"/>
  <c r="H47" i="4" l="1"/>
  <c r="H46" i="4"/>
  <c r="H45" i="4"/>
  <c r="H44" i="4"/>
  <c r="H43" i="4"/>
  <c r="H42" i="4"/>
  <c r="H41" i="4"/>
  <c r="H40" i="4"/>
  <c r="C39" i="4"/>
  <c r="C81" i="4" s="1"/>
  <c r="D39" i="4"/>
  <c r="D81" i="4" s="1"/>
  <c r="E39" i="4"/>
  <c r="E81" i="4" s="1"/>
  <c r="F39" i="4"/>
  <c r="F81" i="4" s="1"/>
  <c r="G39" i="4"/>
  <c r="G81" i="4" s="1"/>
  <c r="I39" i="4"/>
  <c r="I81" i="4" s="1"/>
  <c r="J39" i="4"/>
  <c r="J81" i="4" s="1"/>
  <c r="K39" i="4"/>
  <c r="K81" i="4" s="1"/>
  <c r="L39" i="4"/>
  <c r="L81" i="4" s="1"/>
  <c r="H38" i="4"/>
  <c r="H37" i="4"/>
  <c r="H34" i="4"/>
  <c r="H36" i="4"/>
  <c r="H35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80" i="4" l="1"/>
  <c r="H81" i="4" s="1"/>
  <c r="H7" i="4"/>
  <c r="H6" i="4"/>
  <c r="H39" i="4" s="1"/>
  <c r="G715" i="1" l="1"/>
  <c r="H715" i="1"/>
  <c r="I711" i="1"/>
  <c r="I712" i="1"/>
  <c r="I713" i="1"/>
  <c r="I714" i="1"/>
  <c r="I710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13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9" i="1"/>
  <c r="G1412" i="1" l="1"/>
  <c r="H1412" i="1"/>
  <c r="I1412" i="1"/>
  <c r="J1412" i="1"/>
  <c r="K1412" i="1"/>
  <c r="L1412" i="1"/>
  <c r="M1412" i="1"/>
  <c r="F1412" i="1"/>
  <c r="I1391" i="1"/>
  <c r="I1392" i="1"/>
  <c r="I1393" i="1"/>
  <c r="I1394" i="1"/>
  <c r="I1390" i="1"/>
  <c r="G1379" i="1" l="1"/>
  <c r="H1379" i="1"/>
  <c r="I1379" i="1"/>
  <c r="J1379" i="1"/>
  <c r="K1379" i="1"/>
  <c r="F1379" i="1"/>
  <c r="I1365" i="1" l="1"/>
  <c r="I1366" i="1"/>
  <c r="I1367" i="1"/>
  <c r="I1368" i="1"/>
  <c r="I1369" i="1"/>
  <c r="I1364" i="1"/>
  <c r="E1332" i="1"/>
  <c r="F1332" i="1"/>
  <c r="G1332" i="1"/>
  <c r="H1332" i="1"/>
  <c r="I1332" i="1"/>
  <c r="J1332" i="1"/>
  <c r="K1332" i="1"/>
  <c r="M1332" i="1"/>
  <c r="N1332" i="1"/>
  <c r="I1303" i="1" l="1"/>
  <c r="I1304" i="1"/>
  <c r="I1302" i="1"/>
  <c r="I1281" i="1"/>
  <c r="I1282" i="1"/>
  <c r="I1279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41" i="1"/>
  <c r="J1236" i="1"/>
  <c r="K1236" i="1"/>
  <c r="M1236" i="1"/>
  <c r="N1236" i="1"/>
  <c r="G1236" i="1"/>
  <c r="H1236" i="1"/>
  <c r="F1236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15" i="1"/>
  <c r="L1213" i="1"/>
  <c r="M1213" i="1"/>
  <c r="N1213" i="1"/>
  <c r="K1213" i="1"/>
  <c r="G1213" i="1"/>
  <c r="H1213" i="1"/>
  <c r="E1213" i="1"/>
  <c r="F1213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189" i="1"/>
  <c r="J1187" i="1"/>
  <c r="K1187" i="1"/>
  <c r="M1187" i="1"/>
  <c r="N1187" i="1"/>
  <c r="G1187" i="1"/>
  <c r="H1187" i="1"/>
  <c r="F1187" i="1"/>
  <c r="I1177" i="1"/>
  <c r="I1178" i="1"/>
  <c r="I1179" i="1"/>
  <c r="I1180" i="1"/>
  <c r="I1181" i="1"/>
  <c r="I1182" i="1"/>
  <c r="I1183" i="1"/>
  <c r="I1184" i="1"/>
  <c r="I1185" i="1"/>
  <c r="I1186" i="1"/>
  <c r="I1176" i="1"/>
  <c r="I1169" i="1"/>
  <c r="I1170" i="1"/>
  <c r="I1171" i="1"/>
  <c r="I1172" i="1"/>
  <c r="I1173" i="1"/>
  <c r="I1168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52" i="1"/>
  <c r="K1138" i="1"/>
  <c r="G1138" i="1"/>
  <c r="H1138" i="1"/>
  <c r="F1138" i="1"/>
  <c r="I1131" i="1"/>
  <c r="I1132" i="1"/>
  <c r="I1133" i="1"/>
  <c r="I1134" i="1"/>
  <c r="I1135" i="1"/>
  <c r="I1136" i="1"/>
  <c r="I1137" i="1"/>
  <c r="L1113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082" i="1"/>
  <c r="J1080" i="1"/>
  <c r="K1080" i="1"/>
  <c r="E1080" i="1"/>
  <c r="F1080" i="1"/>
  <c r="G1080" i="1"/>
  <c r="H1080" i="1"/>
  <c r="D1080" i="1"/>
  <c r="E1055" i="1"/>
  <c r="F1055" i="1"/>
  <c r="G1055" i="1"/>
  <c r="H1055" i="1"/>
  <c r="D1055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36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992" i="1"/>
  <c r="I987" i="1"/>
  <c r="I988" i="1"/>
  <c r="I989" i="1"/>
  <c r="I986" i="1"/>
  <c r="L895" i="1"/>
  <c r="L770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37" i="1"/>
  <c r="H770" i="1"/>
  <c r="I733" i="1"/>
  <c r="I734" i="1"/>
  <c r="I732" i="1"/>
  <c r="I718" i="1"/>
  <c r="I719" i="1"/>
  <c r="I720" i="1"/>
  <c r="I721" i="1"/>
  <c r="I722" i="1"/>
  <c r="I723" i="1"/>
  <c r="I724" i="1"/>
  <c r="I725" i="1"/>
  <c r="I717" i="1"/>
  <c r="H726" i="1"/>
  <c r="K715" i="1"/>
  <c r="F715" i="1"/>
  <c r="I697" i="1"/>
  <c r="I698" i="1"/>
  <c r="I699" i="1"/>
  <c r="I700" i="1"/>
  <c r="I701" i="1"/>
  <c r="I702" i="1"/>
  <c r="I703" i="1"/>
  <c r="I704" i="1"/>
  <c r="I705" i="1"/>
  <c r="I706" i="1"/>
  <c r="I707" i="1"/>
  <c r="I696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38" i="1"/>
  <c r="L636" i="1"/>
  <c r="L569" i="1"/>
  <c r="J569" i="1"/>
  <c r="E569" i="1"/>
  <c r="F569" i="1"/>
  <c r="G569" i="1"/>
  <c r="H569" i="1"/>
  <c r="I569" i="1"/>
  <c r="D569" i="1"/>
  <c r="K560" i="1"/>
  <c r="M560" i="1"/>
  <c r="N560" i="1"/>
  <c r="J560" i="1"/>
  <c r="D560" i="1"/>
  <c r="G560" i="1"/>
  <c r="H560" i="1"/>
  <c r="K551" i="1"/>
  <c r="I1236" i="1" l="1"/>
  <c r="I1055" i="1"/>
  <c r="I1213" i="1"/>
  <c r="I1187" i="1"/>
  <c r="I1138" i="1"/>
  <c r="I770" i="1"/>
  <c r="I726" i="1"/>
  <c r="I542" i="1"/>
  <c r="I543" i="1"/>
  <c r="I544" i="1"/>
  <c r="I545" i="1"/>
  <c r="I546" i="1"/>
  <c r="I547" i="1"/>
  <c r="I548" i="1"/>
  <c r="I549" i="1"/>
  <c r="I550" i="1"/>
  <c r="I541" i="1"/>
  <c r="I537" i="1"/>
  <c r="I538" i="1"/>
  <c r="I536" i="1"/>
  <c r="M534" i="1"/>
  <c r="N534" i="1"/>
  <c r="L476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59" i="1"/>
  <c r="L457" i="1"/>
  <c r="L448" i="1"/>
  <c r="I447" i="1"/>
  <c r="I446" i="1"/>
  <c r="I400" i="1" l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399" i="1"/>
  <c r="M343" i="1" l="1"/>
  <c r="N343" i="1"/>
  <c r="E343" i="1"/>
  <c r="F343" i="1"/>
  <c r="G343" i="1"/>
  <c r="H343" i="1"/>
  <c r="D343" i="1"/>
  <c r="E242" i="1" l="1"/>
  <c r="M1359" i="1" l="1"/>
  <c r="M476" i="1" l="1"/>
  <c r="M1346" i="1" l="1"/>
  <c r="N1346" i="1"/>
  <c r="C85" i="2" l="1"/>
  <c r="C86" i="2" s="1"/>
  <c r="D85" i="2"/>
  <c r="D86" i="2" s="1"/>
  <c r="E85" i="2"/>
  <c r="E86" i="2" s="1"/>
  <c r="F85" i="2"/>
  <c r="C43" i="2"/>
  <c r="D43" i="2"/>
  <c r="E43" i="2"/>
  <c r="F43" i="2"/>
  <c r="F86" i="2" l="1"/>
  <c r="J1128" i="3"/>
  <c r="L1128" i="3"/>
  <c r="M1128" i="3"/>
  <c r="P1128" i="3"/>
  <c r="Q1128" i="3"/>
  <c r="R1128" i="3"/>
  <c r="S1128" i="3"/>
  <c r="T1128" i="3"/>
  <c r="M1395" i="1"/>
  <c r="N1395" i="1"/>
  <c r="F1395" i="1"/>
  <c r="G1395" i="1"/>
  <c r="I1395" i="1"/>
  <c r="K1395" i="1"/>
  <c r="E1383" i="1" l="1"/>
  <c r="F1383" i="1"/>
  <c r="G1383" i="1"/>
  <c r="H1383" i="1"/>
  <c r="I1383" i="1"/>
  <c r="J1383" i="1"/>
  <c r="K1383" i="1"/>
  <c r="L1383" i="1"/>
  <c r="M1383" i="1"/>
  <c r="N1383" i="1"/>
  <c r="J1116" i="3" l="1"/>
  <c r="K1116" i="3"/>
  <c r="L1116" i="3"/>
  <c r="M1116" i="3"/>
  <c r="L1375" i="1"/>
  <c r="M1375" i="1"/>
  <c r="G1375" i="1"/>
  <c r="H1375" i="1"/>
  <c r="I1375" i="1"/>
  <c r="J1375" i="1"/>
  <c r="K1375" i="1"/>
  <c r="F1374" i="1"/>
  <c r="F1372" i="1"/>
  <c r="F1375" i="1" l="1"/>
  <c r="O1103" i="3"/>
  <c r="P1103" i="3"/>
  <c r="Q1103" i="3"/>
  <c r="R1103" i="3"/>
  <c r="S1103" i="3"/>
  <c r="T1103" i="3"/>
  <c r="U1103" i="3"/>
  <c r="V1103" i="3"/>
  <c r="W1103" i="3"/>
  <c r="J1103" i="3"/>
  <c r="K1103" i="3"/>
  <c r="L1103" i="3"/>
  <c r="M1103" i="3"/>
  <c r="N1103" i="3"/>
  <c r="F1359" i="1"/>
  <c r="H1359" i="1"/>
  <c r="I1357" i="1"/>
  <c r="I1358" i="1"/>
  <c r="I1356" i="1"/>
  <c r="N1094" i="3"/>
  <c r="O1094" i="3"/>
  <c r="P1094" i="3"/>
  <c r="Q1094" i="3"/>
  <c r="R1094" i="3"/>
  <c r="S1094" i="3"/>
  <c r="T1094" i="3"/>
  <c r="U1094" i="3"/>
  <c r="V1094" i="3"/>
  <c r="W1094" i="3"/>
  <c r="X1094" i="3"/>
  <c r="Y1094" i="3"/>
  <c r="Z1094" i="3"/>
  <c r="AA1094" i="3"/>
  <c r="J1094" i="3"/>
  <c r="K1094" i="3"/>
  <c r="L1094" i="3"/>
  <c r="M1094" i="3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J1346" i="1"/>
  <c r="H1346" i="1"/>
  <c r="K1346" i="1"/>
  <c r="F1346" i="1"/>
  <c r="T1039" i="3"/>
  <c r="S1039" i="3"/>
  <c r="R1039" i="3"/>
  <c r="M1039" i="3"/>
  <c r="L1039" i="3"/>
  <c r="K1039" i="3"/>
  <c r="J1039" i="3"/>
  <c r="G1283" i="1"/>
  <c r="K1283" i="1"/>
  <c r="M1283" i="1"/>
  <c r="N1283" i="1"/>
  <c r="F1280" i="1"/>
  <c r="F1283" i="1" l="1"/>
  <c r="I1280" i="1"/>
  <c r="I1283" i="1" s="1"/>
  <c r="I1359" i="1"/>
  <c r="G1346" i="1"/>
  <c r="I1346" i="1"/>
  <c r="Q992" i="3"/>
  <c r="T981" i="3"/>
  <c r="T939" i="3" l="1"/>
  <c r="S939" i="3"/>
  <c r="R939" i="3"/>
  <c r="Q939" i="3"/>
  <c r="P939" i="3"/>
  <c r="M939" i="3"/>
  <c r="L939" i="3"/>
  <c r="K939" i="3"/>
  <c r="J939" i="3"/>
  <c r="N1150" i="1"/>
  <c r="K1150" i="1"/>
  <c r="G1150" i="1"/>
  <c r="F1150" i="1"/>
  <c r="I1144" i="1"/>
  <c r="I1143" i="1"/>
  <c r="I1142" i="1"/>
  <c r="I1141" i="1"/>
  <c r="I1140" i="1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D920" i="3"/>
  <c r="D1128" i="1"/>
  <c r="F1128" i="1"/>
  <c r="G1128" i="1"/>
  <c r="H1128" i="1"/>
  <c r="J1128" i="1"/>
  <c r="K1128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15" i="1"/>
  <c r="T786" i="3"/>
  <c r="S786" i="3"/>
  <c r="R786" i="3"/>
  <c r="Q786" i="3"/>
  <c r="P786" i="3"/>
  <c r="M786" i="3"/>
  <c r="L786" i="3"/>
  <c r="K786" i="3"/>
  <c r="J786" i="3"/>
  <c r="N786" i="3"/>
  <c r="O786" i="3"/>
  <c r="U786" i="3"/>
  <c r="G990" i="1"/>
  <c r="K990" i="1"/>
  <c r="F990" i="1"/>
  <c r="T780" i="3"/>
  <c r="S780" i="3"/>
  <c r="R780" i="3"/>
  <c r="Q780" i="3"/>
  <c r="P780" i="3"/>
  <c r="M780" i="3"/>
  <c r="L780" i="3"/>
  <c r="K780" i="3"/>
  <c r="J780" i="3"/>
  <c r="D776" i="3"/>
  <c r="D775" i="3"/>
  <c r="G772" i="3"/>
  <c r="F772" i="3"/>
  <c r="E772" i="3"/>
  <c r="D772" i="3"/>
  <c r="G769" i="3"/>
  <c r="G780" i="3" s="1"/>
  <c r="F769" i="3"/>
  <c r="F780" i="3" s="1"/>
  <c r="E769" i="3"/>
  <c r="E780" i="3" s="1"/>
  <c r="D769" i="3"/>
  <c r="E959" i="1"/>
  <c r="F959" i="1"/>
  <c r="G959" i="1"/>
  <c r="H959" i="1"/>
  <c r="J959" i="1"/>
  <c r="K959" i="1"/>
  <c r="M959" i="1"/>
  <c r="I958" i="1"/>
  <c r="I956" i="1"/>
  <c r="I955" i="1"/>
  <c r="I954" i="1"/>
  <c r="I953" i="1"/>
  <c r="I952" i="1"/>
  <c r="I951" i="1"/>
  <c r="D950" i="1"/>
  <c r="D959" i="1" s="1"/>
  <c r="I949" i="1"/>
  <c r="I948" i="1"/>
  <c r="I947" i="1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U768" i="3"/>
  <c r="V768" i="3"/>
  <c r="W768" i="3"/>
  <c r="X768" i="3"/>
  <c r="Y768" i="3"/>
  <c r="Z768" i="3"/>
  <c r="AA768" i="3"/>
  <c r="D768" i="3"/>
  <c r="E945" i="1"/>
  <c r="F945" i="1"/>
  <c r="G945" i="1"/>
  <c r="H945" i="1"/>
  <c r="J945" i="1"/>
  <c r="K945" i="1"/>
  <c r="N945" i="1"/>
  <c r="D945" i="1"/>
  <c r="Q944" i="1"/>
  <c r="P944" i="1"/>
  <c r="I944" i="1"/>
  <c r="Q943" i="1"/>
  <c r="P943" i="1"/>
  <c r="I943" i="1"/>
  <c r="Q942" i="1"/>
  <c r="P942" i="1"/>
  <c r="I942" i="1"/>
  <c r="Q941" i="1"/>
  <c r="P941" i="1"/>
  <c r="I941" i="1"/>
  <c r="Q940" i="1"/>
  <c r="P940" i="1"/>
  <c r="I940" i="1"/>
  <c r="Q939" i="1"/>
  <c r="P939" i="1"/>
  <c r="I939" i="1"/>
  <c r="Q938" i="1"/>
  <c r="P938" i="1"/>
  <c r="I938" i="1"/>
  <c r="Q937" i="1"/>
  <c r="P937" i="1"/>
  <c r="I937" i="1"/>
  <c r="Q936" i="1"/>
  <c r="P936" i="1"/>
  <c r="I936" i="1"/>
  <c r="Q935" i="1"/>
  <c r="P935" i="1"/>
  <c r="I935" i="1"/>
  <c r="Q934" i="1"/>
  <c r="P934" i="1"/>
  <c r="I934" i="1"/>
  <c r="Q933" i="1"/>
  <c r="P933" i="1"/>
  <c r="I933" i="1"/>
  <c r="Q932" i="1"/>
  <c r="P932" i="1"/>
  <c r="I932" i="1"/>
  <c r="Q931" i="1"/>
  <c r="P931" i="1"/>
  <c r="I931" i="1"/>
  <c r="Q930" i="1"/>
  <c r="P930" i="1"/>
  <c r="I930" i="1"/>
  <c r="Q929" i="1"/>
  <c r="P929" i="1"/>
  <c r="I929" i="1"/>
  <c r="Q928" i="1"/>
  <c r="P928" i="1"/>
  <c r="M928" i="1"/>
  <c r="I928" i="1"/>
  <c r="Q927" i="1"/>
  <c r="P927" i="1"/>
  <c r="I927" i="1"/>
  <c r="Q926" i="1"/>
  <c r="P926" i="1"/>
  <c r="I926" i="1"/>
  <c r="Q925" i="1"/>
  <c r="P925" i="1"/>
  <c r="I925" i="1"/>
  <c r="Q924" i="1"/>
  <c r="P924" i="1"/>
  <c r="I924" i="1"/>
  <c r="Q923" i="1"/>
  <c r="P923" i="1"/>
  <c r="I923" i="1"/>
  <c r="Q922" i="1"/>
  <c r="P922" i="1"/>
  <c r="I922" i="1"/>
  <c r="Q921" i="1"/>
  <c r="P921" i="1"/>
  <c r="I921" i="1"/>
  <c r="Q920" i="1"/>
  <c r="P920" i="1"/>
  <c r="M920" i="1"/>
  <c r="I920" i="1"/>
  <c r="Q919" i="1"/>
  <c r="P919" i="1"/>
  <c r="I919" i="1"/>
  <c r="Q918" i="1"/>
  <c r="P918" i="1"/>
  <c r="I918" i="1"/>
  <c r="Q917" i="1"/>
  <c r="P917" i="1"/>
  <c r="I917" i="1"/>
  <c r="Q916" i="1"/>
  <c r="P916" i="1"/>
  <c r="I916" i="1"/>
  <c r="Q915" i="1"/>
  <c r="P915" i="1"/>
  <c r="I915" i="1"/>
  <c r="Q914" i="1"/>
  <c r="P914" i="1"/>
  <c r="I914" i="1"/>
  <c r="Q913" i="1"/>
  <c r="P913" i="1"/>
  <c r="I913" i="1"/>
  <c r="Q912" i="1"/>
  <c r="P912" i="1"/>
  <c r="I912" i="1"/>
  <c r="Q911" i="1"/>
  <c r="P911" i="1"/>
  <c r="I911" i="1"/>
  <c r="Q910" i="1"/>
  <c r="P910" i="1"/>
  <c r="I910" i="1"/>
  <c r="Q909" i="1"/>
  <c r="P909" i="1"/>
  <c r="I909" i="1"/>
  <c r="Q908" i="1"/>
  <c r="P908" i="1"/>
  <c r="I908" i="1"/>
  <c r="Q907" i="1"/>
  <c r="P907" i="1"/>
  <c r="I907" i="1"/>
  <c r="Q906" i="1"/>
  <c r="P906" i="1"/>
  <c r="I906" i="1"/>
  <c r="Q905" i="1"/>
  <c r="P905" i="1"/>
  <c r="I905" i="1"/>
  <c r="Q904" i="1"/>
  <c r="P904" i="1"/>
  <c r="I904" i="1"/>
  <c r="Q903" i="1"/>
  <c r="P903" i="1"/>
  <c r="I903" i="1"/>
  <c r="Q902" i="1"/>
  <c r="P902" i="1"/>
  <c r="I902" i="1"/>
  <c r="Q901" i="1"/>
  <c r="P901" i="1"/>
  <c r="I901" i="1"/>
  <c r="Q900" i="1"/>
  <c r="P900" i="1"/>
  <c r="I900" i="1"/>
  <c r="Q899" i="1"/>
  <c r="P899" i="1"/>
  <c r="I899" i="1"/>
  <c r="Q898" i="1"/>
  <c r="P898" i="1"/>
  <c r="I898" i="1"/>
  <c r="Q897" i="1"/>
  <c r="P897" i="1"/>
  <c r="I897" i="1"/>
  <c r="I990" i="1" l="1"/>
  <c r="D780" i="3"/>
  <c r="I1128" i="1"/>
  <c r="I1150" i="1"/>
  <c r="I950" i="1"/>
  <c r="I959" i="1" s="1"/>
  <c r="M945" i="1"/>
  <c r="I945" i="1"/>
  <c r="E719" i="3" l="1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U719" i="3"/>
  <c r="V719" i="3"/>
  <c r="W719" i="3"/>
  <c r="X719" i="3"/>
  <c r="Y719" i="3"/>
  <c r="Z719" i="3"/>
  <c r="AA719" i="3"/>
  <c r="D719" i="3"/>
  <c r="M895" i="1"/>
  <c r="N895" i="1"/>
  <c r="D895" i="1"/>
  <c r="F895" i="1"/>
  <c r="G895" i="1"/>
  <c r="H895" i="1"/>
  <c r="J895" i="1"/>
  <c r="K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D984" i="1"/>
  <c r="F984" i="1"/>
  <c r="G984" i="1"/>
  <c r="H984" i="1"/>
  <c r="J984" i="1"/>
  <c r="K984" i="1"/>
  <c r="M984" i="1"/>
  <c r="N984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I895" i="1" l="1"/>
  <c r="I984" i="1"/>
  <c r="F555" i="3" l="1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D555" i="3"/>
  <c r="E555" i="3"/>
  <c r="D726" i="1"/>
  <c r="F726" i="1"/>
  <c r="G726" i="1"/>
  <c r="J726" i="1"/>
  <c r="K726" i="1"/>
  <c r="J727" i="1" l="1"/>
  <c r="J487" i="3"/>
  <c r="E487" i="3"/>
  <c r="F487" i="3"/>
  <c r="G487" i="3"/>
  <c r="H487" i="3"/>
  <c r="I487" i="3"/>
  <c r="K487" i="3"/>
  <c r="L487" i="3"/>
  <c r="M487" i="3"/>
  <c r="N487" i="3"/>
  <c r="O487" i="3"/>
  <c r="D487" i="3"/>
  <c r="D539" i="1"/>
  <c r="E539" i="1"/>
  <c r="F539" i="1"/>
  <c r="G539" i="1"/>
  <c r="H539" i="1"/>
  <c r="I539" i="1"/>
  <c r="J539" i="1"/>
  <c r="K539" i="1"/>
  <c r="H134" i="3" l="1"/>
  <c r="I134" i="3"/>
  <c r="O134" i="3"/>
  <c r="Q134" i="3"/>
  <c r="R134" i="3"/>
  <c r="S134" i="3"/>
  <c r="U134" i="3"/>
  <c r="V134" i="3"/>
  <c r="W134" i="3"/>
  <c r="X134" i="3"/>
  <c r="Y134" i="3"/>
  <c r="Z134" i="3"/>
  <c r="AA134" i="3"/>
  <c r="P61" i="3"/>
  <c r="T58" i="3"/>
  <c r="P56" i="3"/>
  <c r="T48" i="3"/>
  <c r="P31" i="3"/>
  <c r="P14" i="3"/>
  <c r="J133" i="3"/>
  <c r="L131" i="3"/>
  <c r="N127" i="3"/>
  <c r="N134" i="3" s="1"/>
  <c r="K96" i="3"/>
  <c r="J67" i="3"/>
  <c r="J66" i="3"/>
  <c r="M47" i="3"/>
  <c r="J45" i="3"/>
  <c r="K39" i="3"/>
  <c r="M37" i="3"/>
  <c r="L37" i="3"/>
  <c r="J25" i="3"/>
  <c r="J4" i="3"/>
  <c r="K134" i="3" l="1"/>
  <c r="P134" i="3"/>
  <c r="M134" i="3"/>
  <c r="L134" i="3"/>
  <c r="T134" i="3"/>
  <c r="J134" i="3"/>
  <c r="D74" i="3"/>
  <c r="F45" i="3"/>
  <c r="G7" i="3"/>
  <c r="G134" i="3" s="1"/>
  <c r="F7" i="3"/>
  <c r="E7" i="3"/>
  <c r="E134" i="3" s="1"/>
  <c r="D7" i="3"/>
  <c r="M137" i="1"/>
  <c r="N137" i="1"/>
  <c r="D137" i="1"/>
  <c r="E137" i="1"/>
  <c r="F137" i="1"/>
  <c r="G137" i="1"/>
  <c r="H137" i="1"/>
  <c r="J137" i="1"/>
  <c r="K128" i="1"/>
  <c r="K42" i="1"/>
  <c r="Q137" i="1" l="1"/>
  <c r="K137" i="1"/>
  <c r="I137" i="1"/>
  <c r="D134" i="3"/>
  <c r="F134" i="3"/>
  <c r="I554" i="1"/>
  <c r="I555" i="1"/>
  <c r="I556" i="1"/>
  <c r="I557" i="1"/>
  <c r="I558" i="1"/>
  <c r="I559" i="1"/>
  <c r="I560" i="1"/>
  <c r="I553" i="1"/>
  <c r="D1113" i="1" l="1"/>
  <c r="F1113" i="1"/>
  <c r="G1113" i="1"/>
  <c r="J1113" i="1"/>
  <c r="K1113" i="1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U906" i="3"/>
  <c r="D906" i="3"/>
  <c r="E906" i="3"/>
  <c r="F906" i="3"/>
  <c r="G906" i="3"/>
  <c r="D515" i="3"/>
  <c r="E515" i="3"/>
  <c r="F515" i="3"/>
  <c r="G515" i="3"/>
  <c r="H515" i="3"/>
  <c r="M1054" i="3"/>
  <c r="L1054" i="3"/>
  <c r="K1054" i="3"/>
  <c r="J1054" i="3"/>
  <c r="K1300" i="1"/>
  <c r="I1300" i="1"/>
  <c r="F1300" i="1"/>
  <c r="I1113" i="1" l="1"/>
  <c r="K534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19" i="1"/>
  <c r="F534" i="1"/>
  <c r="G534" i="1"/>
  <c r="I534" i="1" l="1"/>
  <c r="T1077" i="3"/>
  <c r="S1077" i="3"/>
  <c r="R1077" i="3"/>
  <c r="Q1077" i="3"/>
  <c r="P1077" i="3"/>
  <c r="N1077" i="3"/>
  <c r="M1077" i="3"/>
  <c r="L1077" i="3"/>
  <c r="K1077" i="3"/>
  <c r="J1077" i="3"/>
  <c r="M1324" i="1"/>
  <c r="K1324" i="1"/>
  <c r="G1324" i="1"/>
  <c r="F1324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24" i="1" l="1"/>
  <c r="K1034" i="3" l="1"/>
  <c r="L1034" i="3"/>
  <c r="M1034" i="3"/>
  <c r="N1034" i="3"/>
  <c r="O1034" i="3"/>
  <c r="P1034" i="3"/>
  <c r="Q1034" i="3"/>
  <c r="R1034" i="3"/>
  <c r="S1034" i="3"/>
  <c r="T1034" i="3"/>
  <c r="U1034" i="3"/>
  <c r="V1034" i="3"/>
  <c r="J1034" i="3"/>
  <c r="G1277" i="1"/>
  <c r="H1277" i="1"/>
  <c r="J1277" i="1"/>
  <c r="K1277" i="1"/>
  <c r="L1277" i="1"/>
  <c r="M1277" i="1"/>
  <c r="N1277" i="1"/>
  <c r="F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77" i="1" l="1"/>
  <c r="N1021" i="3"/>
  <c r="O1021" i="3"/>
  <c r="P1021" i="3"/>
  <c r="Q1021" i="3"/>
  <c r="R1021" i="3"/>
  <c r="S1021" i="3"/>
  <c r="T1021" i="3"/>
  <c r="U1021" i="3"/>
  <c r="V1021" i="3"/>
  <c r="W1021" i="3"/>
  <c r="X1021" i="3"/>
  <c r="Y1021" i="3"/>
  <c r="Z1021" i="3"/>
  <c r="AA1021" i="3"/>
  <c r="J1021" i="3"/>
  <c r="K1021" i="3"/>
  <c r="L1021" i="3"/>
  <c r="M1021" i="3"/>
  <c r="F1263" i="1" l="1"/>
  <c r="G1263" i="1"/>
  <c r="H1263" i="1"/>
  <c r="K1263" i="1"/>
  <c r="M1263" i="1"/>
  <c r="N1263" i="1"/>
  <c r="I1263" i="1"/>
  <c r="R953" i="3" l="1"/>
  <c r="Q953" i="3"/>
  <c r="P953" i="3"/>
  <c r="M953" i="3"/>
  <c r="L953" i="3"/>
  <c r="K953" i="3"/>
  <c r="J953" i="3"/>
  <c r="M1166" i="1"/>
  <c r="K1166" i="1"/>
  <c r="G1166" i="1"/>
  <c r="F1166" i="1"/>
  <c r="I1166" i="1" s="1"/>
  <c r="L1160" i="1"/>
  <c r="L1159" i="1"/>
  <c r="L1158" i="1"/>
  <c r="L1156" i="1"/>
  <c r="L1155" i="1"/>
  <c r="L1154" i="1"/>
  <c r="L1153" i="1"/>
  <c r="L1152" i="1"/>
  <c r="F1174" i="1" l="1"/>
  <c r="G1174" i="1"/>
  <c r="I1174" i="1"/>
  <c r="K1174" i="1"/>
  <c r="M1174" i="1"/>
  <c r="Y972" i="3" l="1"/>
  <c r="X972" i="3"/>
  <c r="W972" i="3"/>
  <c r="V972" i="3"/>
  <c r="S972" i="3"/>
  <c r="R972" i="3"/>
  <c r="Q972" i="3"/>
  <c r="P972" i="3"/>
  <c r="M972" i="3"/>
  <c r="L972" i="3"/>
  <c r="K972" i="3"/>
  <c r="J972" i="3"/>
  <c r="J1137" i="3" l="1"/>
  <c r="K1137" i="3"/>
  <c r="L1137" i="3"/>
  <c r="N1420" i="1"/>
  <c r="M1420" i="1"/>
  <c r="I1420" i="1"/>
  <c r="F1420" i="1"/>
  <c r="F476" i="1" l="1"/>
  <c r="G476" i="1"/>
  <c r="I476" i="1"/>
  <c r="K476" i="1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D368" i="3"/>
  <c r="E368" i="3"/>
  <c r="F368" i="3"/>
  <c r="G368" i="3"/>
  <c r="H368" i="3"/>
  <c r="D397" i="1"/>
  <c r="F397" i="1"/>
  <c r="G397" i="1"/>
  <c r="J397" i="1"/>
  <c r="K397" i="1"/>
  <c r="I396" i="1"/>
  <c r="I395" i="1"/>
  <c r="I394" i="1"/>
  <c r="N393" i="1"/>
  <c r="I393" i="1"/>
  <c r="I392" i="1"/>
  <c r="I391" i="1"/>
  <c r="N390" i="1"/>
  <c r="N397" i="1" s="1"/>
  <c r="M390" i="1"/>
  <c r="M397" i="1" s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97" i="1" l="1"/>
  <c r="U498" i="3"/>
  <c r="T498" i="3"/>
  <c r="S498" i="3"/>
  <c r="R498" i="3"/>
  <c r="Q498" i="3"/>
  <c r="P498" i="3"/>
  <c r="N498" i="3"/>
  <c r="M498" i="3"/>
  <c r="L498" i="3"/>
  <c r="K498" i="3"/>
  <c r="J498" i="3"/>
  <c r="H498" i="3"/>
  <c r="G498" i="3"/>
  <c r="F498" i="3"/>
  <c r="E498" i="3"/>
  <c r="D498" i="3"/>
  <c r="N551" i="1"/>
  <c r="M551" i="1"/>
  <c r="J551" i="1"/>
  <c r="G551" i="1"/>
  <c r="F551" i="1"/>
  <c r="D551" i="1"/>
  <c r="I551" i="1" l="1"/>
  <c r="T239" i="3" l="1"/>
  <c r="U239" i="3"/>
  <c r="V239" i="3"/>
  <c r="W239" i="3"/>
  <c r="X239" i="3"/>
  <c r="Y239" i="3"/>
  <c r="Z239" i="3"/>
  <c r="AA239" i="3"/>
  <c r="D239" i="3"/>
  <c r="E239" i="3"/>
  <c r="F239" i="3"/>
  <c r="G239" i="3"/>
  <c r="J239" i="3"/>
  <c r="K239" i="3"/>
  <c r="M239" i="3"/>
  <c r="P239" i="3"/>
  <c r="Q239" i="3"/>
  <c r="R239" i="3"/>
  <c r="S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39" i="3" l="1"/>
  <c r="M242" i="1"/>
  <c r="N242" i="1"/>
  <c r="D242" i="1"/>
  <c r="F242" i="1"/>
  <c r="G242" i="1"/>
  <c r="H242" i="1"/>
  <c r="J242" i="1"/>
  <c r="K242" i="1"/>
  <c r="Q242" i="1" l="1"/>
  <c r="I242" i="1"/>
  <c r="D311" i="3"/>
  <c r="E311" i="3"/>
  <c r="F311" i="3"/>
  <c r="G311" i="3"/>
  <c r="J311" i="3"/>
  <c r="K311" i="3"/>
  <c r="L311" i="3"/>
  <c r="M311" i="3"/>
  <c r="P311" i="3"/>
  <c r="Q311" i="3"/>
  <c r="R311" i="3"/>
  <c r="S311" i="3"/>
  <c r="T311" i="3"/>
  <c r="D397" i="3"/>
  <c r="G397" i="3"/>
  <c r="F397" i="3"/>
  <c r="E397" i="3"/>
  <c r="D400" i="3"/>
  <c r="E400" i="3"/>
  <c r="F400" i="3"/>
  <c r="G400" i="3"/>
  <c r="I342" i="1"/>
  <c r="I341" i="1"/>
  <c r="I340" i="1"/>
  <c r="I339" i="1"/>
  <c r="I338" i="1"/>
  <c r="I337" i="1"/>
  <c r="I336" i="1"/>
  <c r="I335" i="1"/>
  <c r="I334" i="1"/>
  <c r="I332" i="1"/>
  <c r="I331" i="1"/>
  <c r="I329" i="1"/>
  <c r="I328" i="1"/>
  <c r="I327" i="1"/>
  <c r="I326" i="1"/>
  <c r="I324" i="1"/>
  <c r="I323" i="1"/>
  <c r="I322" i="1"/>
  <c r="I321" i="1"/>
  <c r="I320" i="1"/>
  <c r="I319" i="1"/>
  <c r="I318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343" i="1" l="1"/>
  <c r="J1143" i="3"/>
  <c r="K1143" i="3"/>
  <c r="L1143" i="3"/>
  <c r="M1143" i="3"/>
  <c r="M1402" i="1"/>
  <c r="F1402" i="1"/>
  <c r="I1402" i="1"/>
  <c r="K1402" i="1"/>
  <c r="AA596" i="3" l="1"/>
  <c r="Z596" i="3"/>
  <c r="Y596" i="3"/>
  <c r="X596" i="3"/>
  <c r="W596" i="3"/>
  <c r="V596" i="3"/>
  <c r="N596" i="3"/>
  <c r="M596" i="3"/>
  <c r="M770" i="1"/>
  <c r="K770" i="1"/>
  <c r="J770" i="1"/>
  <c r="G770" i="1"/>
  <c r="F770" i="1"/>
  <c r="D770" i="1"/>
  <c r="J400" i="3" l="1"/>
  <c r="K400" i="3"/>
  <c r="L400" i="3"/>
  <c r="M400" i="3"/>
  <c r="P400" i="3"/>
  <c r="Q400" i="3"/>
  <c r="R400" i="3"/>
  <c r="S400" i="3"/>
  <c r="T400" i="3"/>
  <c r="G448" i="1"/>
  <c r="H448" i="1"/>
  <c r="F448" i="1"/>
  <c r="D448" i="1"/>
  <c r="M448" i="1"/>
  <c r="N448" i="1"/>
  <c r="J448" i="1"/>
  <c r="K448" i="1"/>
  <c r="I448" i="1" l="1"/>
  <c r="J545" i="3"/>
  <c r="K545" i="3"/>
  <c r="L545" i="3"/>
  <c r="M545" i="3"/>
  <c r="P545" i="3"/>
  <c r="Q545" i="3"/>
  <c r="R545" i="3"/>
  <c r="S545" i="3"/>
  <c r="T545" i="3"/>
  <c r="M715" i="1"/>
  <c r="I715" i="1"/>
  <c r="J1046" i="3"/>
  <c r="K1046" i="3"/>
  <c r="L1046" i="3"/>
  <c r="M1046" i="3"/>
  <c r="Q1046" i="3"/>
  <c r="R1046" i="3"/>
  <c r="S1046" i="3"/>
  <c r="T1046" i="3"/>
  <c r="K1291" i="1"/>
  <c r="I1291" i="1"/>
  <c r="G1291" i="1"/>
  <c r="F1291" i="1"/>
  <c r="M1080" i="1" l="1"/>
  <c r="N1080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57" i="1"/>
  <c r="M1305" i="1"/>
  <c r="D1305" i="1"/>
  <c r="E1305" i="1"/>
  <c r="F1305" i="1"/>
  <c r="G1305" i="1"/>
  <c r="H1305" i="1"/>
  <c r="I1305" i="1"/>
  <c r="J1305" i="1"/>
  <c r="K1305" i="1"/>
  <c r="D558" i="3"/>
  <c r="E558" i="3"/>
  <c r="F558" i="3"/>
  <c r="G558" i="3"/>
  <c r="D730" i="1"/>
  <c r="I730" i="1"/>
  <c r="J730" i="1"/>
  <c r="K1112" i="3"/>
  <c r="J1112" i="3"/>
  <c r="M1370" i="1"/>
  <c r="K1370" i="1"/>
  <c r="I1370" i="1"/>
  <c r="G1370" i="1"/>
  <c r="F1370" i="1"/>
  <c r="I1080" i="1" l="1"/>
  <c r="J539" i="3"/>
  <c r="K539" i="3"/>
  <c r="L539" i="3"/>
  <c r="M539" i="3"/>
  <c r="N539" i="3"/>
  <c r="P539" i="3"/>
  <c r="Q539" i="3"/>
  <c r="R539" i="3"/>
  <c r="S539" i="3"/>
  <c r="T539" i="3"/>
  <c r="M708" i="1"/>
  <c r="N708" i="1"/>
  <c r="F708" i="1"/>
  <c r="G708" i="1"/>
  <c r="K708" i="1"/>
  <c r="Q698" i="1"/>
  <c r="I708" i="1" l="1"/>
  <c r="O636" i="1" l="1"/>
  <c r="P636" i="1"/>
  <c r="N610" i="1" l="1"/>
  <c r="M610" i="1"/>
  <c r="J610" i="1"/>
  <c r="E610" i="1"/>
  <c r="D610" i="1"/>
  <c r="N609" i="1"/>
  <c r="M609" i="1"/>
  <c r="J609" i="1"/>
  <c r="E609" i="1"/>
  <c r="D609" i="1"/>
  <c r="N608" i="1"/>
  <c r="M608" i="1"/>
  <c r="J608" i="1"/>
  <c r="E608" i="1"/>
  <c r="D608" i="1"/>
  <c r="N607" i="1"/>
  <c r="M607" i="1"/>
  <c r="J607" i="1"/>
  <c r="E607" i="1"/>
  <c r="D607" i="1"/>
  <c r="N606" i="1"/>
  <c r="M606" i="1"/>
  <c r="J606" i="1"/>
  <c r="E606" i="1"/>
  <c r="D606" i="1"/>
  <c r="N605" i="1"/>
  <c r="M605" i="1"/>
  <c r="J605" i="1"/>
  <c r="E605" i="1"/>
  <c r="D605" i="1"/>
  <c r="N604" i="1"/>
  <c r="M604" i="1"/>
  <c r="J604" i="1"/>
  <c r="E604" i="1"/>
  <c r="D604" i="1"/>
  <c r="N603" i="1"/>
  <c r="M603" i="1"/>
  <c r="J603" i="1"/>
  <c r="E603" i="1"/>
  <c r="D603" i="1"/>
  <c r="N602" i="1"/>
  <c r="M602" i="1"/>
  <c r="E602" i="1"/>
  <c r="D602" i="1"/>
  <c r="N601" i="1"/>
  <c r="M601" i="1"/>
  <c r="E601" i="1"/>
  <c r="D601" i="1"/>
  <c r="N600" i="1"/>
  <c r="M600" i="1"/>
  <c r="E600" i="1"/>
  <c r="D600" i="1"/>
  <c r="N599" i="1"/>
  <c r="M599" i="1"/>
  <c r="E599" i="1"/>
  <c r="D599" i="1"/>
  <c r="N598" i="1"/>
  <c r="M598" i="1"/>
  <c r="E598" i="1"/>
  <c r="D598" i="1"/>
  <c r="N597" i="1"/>
  <c r="M597" i="1"/>
  <c r="E597" i="1"/>
  <c r="D597" i="1"/>
  <c r="N596" i="1"/>
  <c r="M596" i="1"/>
  <c r="E596" i="1"/>
  <c r="D596" i="1"/>
  <c r="N595" i="1"/>
  <c r="M595" i="1"/>
  <c r="E595" i="1"/>
  <c r="D595" i="1"/>
  <c r="N594" i="1"/>
  <c r="M594" i="1"/>
  <c r="E594" i="1"/>
  <c r="D594" i="1"/>
  <c r="N593" i="1"/>
  <c r="M593" i="1"/>
  <c r="K593" i="1"/>
  <c r="J593" i="1"/>
  <c r="E593" i="1"/>
  <c r="D593" i="1"/>
  <c r="N592" i="1"/>
  <c r="M592" i="1"/>
  <c r="K592" i="1"/>
  <c r="J592" i="1"/>
  <c r="E592" i="1"/>
  <c r="D592" i="1"/>
  <c r="N591" i="1"/>
  <c r="M591" i="1"/>
  <c r="E591" i="1"/>
  <c r="D591" i="1"/>
  <c r="N590" i="1"/>
  <c r="M590" i="1"/>
  <c r="E590" i="1"/>
  <c r="D590" i="1"/>
  <c r="N589" i="1"/>
  <c r="M589" i="1"/>
  <c r="E589" i="1"/>
  <c r="D589" i="1"/>
  <c r="N588" i="1"/>
  <c r="M588" i="1"/>
  <c r="E588" i="1"/>
  <c r="D588" i="1"/>
  <c r="N587" i="1"/>
  <c r="M587" i="1"/>
  <c r="J587" i="1"/>
  <c r="E587" i="1"/>
  <c r="D587" i="1"/>
  <c r="N586" i="1"/>
  <c r="M586" i="1"/>
  <c r="J586" i="1"/>
  <c r="E586" i="1"/>
  <c r="D586" i="1"/>
  <c r="N585" i="1"/>
  <c r="M585" i="1"/>
  <c r="J585" i="1"/>
  <c r="E585" i="1"/>
  <c r="D585" i="1"/>
  <c r="N584" i="1"/>
  <c r="M584" i="1"/>
  <c r="J584" i="1"/>
  <c r="E584" i="1"/>
  <c r="D584" i="1"/>
  <c r="N583" i="1"/>
  <c r="M583" i="1"/>
  <c r="J583" i="1"/>
  <c r="E583" i="1"/>
  <c r="D583" i="1"/>
  <c r="N582" i="1"/>
  <c r="M582" i="1"/>
  <c r="J582" i="1"/>
  <c r="E582" i="1"/>
  <c r="D582" i="1"/>
  <c r="N581" i="1"/>
  <c r="M581" i="1"/>
  <c r="J581" i="1"/>
  <c r="E581" i="1"/>
  <c r="D581" i="1"/>
  <c r="N580" i="1"/>
  <c r="M580" i="1"/>
  <c r="J580" i="1"/>
  <c r="E580" i="1"/>
  <c r="D580" i="1"/>
  <c r="N579" i="1"/>
  <c r="M579" i="1"/>
  <c r="J579" i="1"/>
  <c r="E579" i="1"/>
  <c r="D579" i="1"/>
  <c r="N578" i="1"/>
  <c r="M578" i="1"/>
  <c r="J578" i="1"/>
  <c r="E578" i="1"/>
  <c r="D578" i="1"/>
  <c r="N577" i="1"/>
  <c r="M577" i="1"/>
  <c r="J577" i="1"/>
  <c r="E577" i="1"/>
  <c r="D577" i="1"/>
  <c r="N576" i="1"/>
  <c r="M576" i="1"/>
  <c r="J576" i="1"/>
  <c r="E576" i="1"/>
  <c r="D576" i="1"/>
  <c r="N575" i="1"/>
  <c r="M575" i="1"/>
  <c r="J575" i="1"/>
  <c r="E575" i="1"/>
  <c r="D575" i="1"/>
  <c r="N574" i="1"/>
  <c r="M574" i="1"/>
  <c r="J574" i="1"/>
  <c r="E574" i="1"/>
  <c r="D574" i="1"/>
  <c r="N573" i="1"/>
  <c r="M573" i="1"/>
  <c r="J573" i="1"/>
  <c r="E573" i="1"/>
  <c r="D573" i="1"/>
  <c r="N572" i="1"/>
  <c r="M572" i="1"/>
  <c r="J572" i="1"/>
  <c r="E572" i="1"/>
  <c r="D572" i="1"/>
  <c r="N571" i="1"/>
  <c r="M571" i="1"/>
  <c r="J571" i="1"/>
  <c r="E571" i="1"/>
  <c r="D571" i="1"/>
  <c r="E636" i="1" l="1"/>
  <c r="D636" i="1"/>
  <c r="J636" i="1"/>
  <c r="I573" i="1"/>
  <c r="I577" i="1"/>
  <c r="I581" i="1"/>
  <c r="I585" i="1"/>
  <c r="N636" i="1"/>
  <c r="M636" i="1"/>
  <c r="I608" i="1"/>
  <c r="I598" i="1"/>
  <c r="I599" i="1"/>
  <c r="I600" i="1"/>
  <c r="I601" i="1"/>
  <c r="I602" i="1"/>
  <c r="I603" i="1"/>
  <c r="I607" i="1"/>
  <c r="I574" i="1"/>
  <c r="I578" i="1"/>
  <c r="I590" i="1"/>
  <c r="I571" i="1"/>
  <c r="I579" i="1"/>
  <c r="I583" i="1"/>
  <c r="I587" i="1"/>
  <c r="I593" i="1"/>
  <c r="I606" i="1"/>
  <c r="I572" i="1"/>
  <c r="I576" i="1"/>
  <c r="I580" i="1"/>
  <c r="I584" i="1"/>
  <c r="I588" i="1"/>
  <c r="I589" i="1"/>
  <c r="I604" i="1"/>
  <c r="I591" i="1"/>
  <c r="I592" i="1"/>
  <c r="I594" i="1"/>
  <c r="I595" i="1"/>
  <c r="I596" i="1"/>
  <c r="I597" i="1"/>
  <c r="I605" i="1"/>
  <c r="I609" i="1"/>
  <c r="I575" i="1"/>
  <c r="I582" i="1"/>
  <c r="I586" i="1"/>
  <c r="I610" i="1"/>
  <c r="I636" i="1" l="1"/>
  <c r="J562" i="3"/>
  <c r="J596" i="3" s="1"/>
  <c r="K562" i="3"/>
  <c r="K596" i="3" s="1"/>
  <c r="L562" i="3"/>
  <c r="L596" i="3" s="1"/>
  <c r="Q562" i="3"/>
  <c r="R562" i="3"/>
  <c r="S562" i="3"/>
  <c r="F735" i="1"/>
  <c r="G735" i="1"/>
  <c r="I735" i="1"/>
  <c r="M735" i="1"/>
  <c r="N735" i="1"/>
  <c r="D526" i="3" l="1"/>
  <c r="E526" i="3"/>
  <c r="J526" i="3"/>
  <c r="K526" i="3"/>
  <c r="L526" i="3"/>
  <c r="Q526" i="3"/>
  <c r="R526" i="3"/>
  <c r="M684" i="1"/>
  <c r="N684" i="1"/>
  <c r="D684" i="1"/>
  <c r="E684" i="1"/>
  <c r="F684" i="1"/>
  <c r="G684" i="1"/>
  <c r="H684" i="1"/>
  <c r="I684" i="1"/>
  <c r="J684" i="1"/>
  <c r="K684" i="1"/>
  <c r="D467" i="3" l="1"/>
  <c r="E467" i="3"/>
  <c r="F467" i="3"/>
  <c r="G467" i="3"/>
  <c r="H467" i="3"/>
  <c r="J467" i="3"/>
  <c r="K467" i="3"/>
  <c r="L467" i="3"/>
  <c r="M467" i="3"/>
  <c r="P467" i="3"/>
  <c r="Q467" i="3"/>
  <c r="R467" i="3"/>
  <c r="S467" i="3"/>
  <c r="T467" i="3"/>
  <c r="D517" i="1"/>
  <c r="F517" i="1"/>
  <c r="G517" i="1"/>
  <c r="J517" i="1"/>
  <c r="K517" i="1"/>
  <c r="M517" i="1"/>
  <c r="N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517" i="1" l="1"/>
  <c r="M1122" i="3" l="1"/>
  <c r="L1122" i="3"/>
  <c r="K1122" i="3"/>
  <c r="J1122" i="3"/>
  <c r="M1388" i="1"/>
  <c r="F1388" i="1"/>
  <c r="I1387" i="1"/>
  <c r="I1386" i="1"/>
  <c r="I1385" i="1"/>
  <c r="I1388" i="1" l="1"/>
  <c r="D408" i="3"/>
  <c r="E408" i="3"/>
  <c r="F408" i="3"/>
  <c r="G408" i="3"/>
  <c r="H408" i="3"/>
  <c r="I408" i="3"/>
  <c r="J408" i="3"/>
  <c r="K408" i="3"/>
  <c r="L408" i="3"/>
  <c r="M408" i="3"/>
  <c r="N408" i="3"/>
  <c r="O408" i="3"/>
  <c r="V408" i="3"/>
  <c r="W408" i="3"/>
  <c r="X408" i="3"/>
  <c r="M457" i="1"/>
  <c r="N457" i="1"/>
  <c r="D457" i="1"/>
  <c r="E457" i="1"/>
  <c r="F457" i="1"/>
  <c r="H457" i="1"/>
  <c r="J457" i="1"/>
  <c r="K457" i="1"/>
  <c r="I456" i="1"/>
  <c r="I455" i="1"/>
  <c r="I454" i="1"/>
  <c r="I453" i="1"/>
  <c r="I452" i="1"/>
  <c r="I451" i="1"/>
  <c r="I450" i="1"/>
  <c r="I457" i="1" l="1"/>
  <c r="T829" i="3"/>
  <c r="S829" i="3"/>
  <c r="R829" i="3"/>
  <c r="Q829" i="3"/>
  <c r="P829" i="3"/>
  <c r="O829" i="3"/>
  <c r="N829" i="3"/>
  <c r="M829" i="3"/>
  <c r="L829" i="3"/>
  <c r="K829" i="3"/>
  <c r="J829" i="3"/>
  <c r="G829" i="3"/>
  <c r="F829" i="3"/>
  <c r="E829" i="3"/>
  <c r="D829" i="3"/>
  <c r="N1034" i="1"/>
  <c r="M1034" i="1"/>
  <c r="K1034" i="1"/>
  <c r="J1034" i="1"/>
  <c r="I1034" i="1"/>
  <c r="H1034" i="1"/>
  <c r="G1034" i="1"/>
  <c r="F1034" i="1"/>
  <c r="E1034" i="1"/>
  <c r="E1437" i="1" s="1"/>
  <c r="D1034" i="1"/>
  <c r="P1029" i="1"/>
  <c r="Z397" i="3" l="1"/>
  <c r="Y397" i="3"/>
  <c r="T397" i="3"/>
  <c r="S397" i="3"/>
  <c r="R397" i="3"/>
  <c r="Q397" i="3"/>
  <c r="P397" i="3"/>
  <c r="M397" i="3"/>
  <c r="L397" i="3"/>
  <c r="K397" i="3"/>
  <c r="J397" i="3"/>
  <c r="N444" i="1"/>
  <c r="M444" i="1"/>
  <c r="K444" i="1"/>
  <c r="J444" i="1"/>
  <c r="J1437" i="1" s="1"/>
  <c r="H444" i="1"/>
  <c r="H1437" i="1" s="1"/>
  <c r="G444" i="1"/>
  <c r="F444" i="1"/>
  <c r="D444" i="1"/>
  <c r="I444" i="1" l="1"/>
  <c r="M694" i="1" l="1"/>
  <c r="M1437" i="1" s="1"/>
  <c r="N694" i="1"/>
  <c r="N1437" i="1" s="1"/>
  <c r="D694" i="1"/>
  <c r="D1437" i="1" s="1"/>
  <c r="D1439" i="1" s="1"/>
  <c r="F694" i="1"/>
  <c r="F1437" i="1" s="1"/>
  <c r="G694" i="1"/>
  <c r="G1437" i="1" s="1"/>
  <c r="K694" i="1"/>
  <c r="K1437" i="1" s="1"/>
  <c r="I693" i="1"/>
  <c r="I692" i="1"/>
  <c r="I691" i="1"/>
  <c r="I690" i="1"/>
  <c r="I689" i="1"/>
  <c r="I688" i="1"/>
  <c r="I687" i="1"/>
  <c r="I686" i="1"/>
  <c r="M1439" i="1" l="1"/>
  <c r="I694" i="1"/>
  <c r="I1437" i="1" s="1"/>
</calcChain>
</file>

<file path=xl/sharedStrings.xml><?xml version="1.0" encoding="utf-8"?>
<sst xmlns="http://schemas.openxmlformats.org/spreadsheetml/2006/main" count="9138" uniqueCount="1113">
  <si>
    <t>КОЛИЧЕСТВО ПРЕПОДАВАТЕЛЕЙ ВЫСШИХ УЧЕБНЫХ ЗАВЕДЕНИЙ КЫРГЫЗСКОЙ РЕСПУБЛИКИ           (по состоянию на 1 февраля 2020 года)</t>
  </si>
  <si>
    <t>№</t>
  </si>
  <si>
    <t xml:space="preserve">наименование вуза </t>
  </si>
  <si>
    <t>Качественный состав ППС</t>
  </si>
  <si>
    <t>Средняя заработная плата ППС, сом</t>
  </si>
  <si>
    <t>всего ППС</t>
  </si>
  <si>
    <t>д.н</t>
  </si>
  <si>
    <t>к.н</t>
  </si>
  <si>
    <t>Государственные вузы Кыргызской Республики</t>
  </si>
  <si>
    <t>КНУ им.Ж.Баласагына</t>
  </si>
  <si>
    <t>КГУ им. И.Арабаева</t>
  </si>
  <si>
    <t>КГТУ им. И.Раззакова</t>
  </si>
  <si>
    <t xml:space="preserve">филиал КГТУ им.И.Раззакова в г.Токмок </t>
  </si>
  <si>
    <t xml:space="preserve">филиал КГТУ им.И.Раззакова в г.Кара-Балта </t>
  </si>
  <si>
    <t>филиал КГТУ им.И.Раззакова в г.Кара-Куль</t>
  </si>
  <si>
    <t>филиал КГТУ им.И.Раззакова в г.Кызыл-Кия</t>
  </si>
  <si>
    <t>КГУСТА им. Н.Исанова</t>
  </si>
  <si>
    <t>БГУ им. К.Карасаева</t>
  </si>
  <si>
    <t>КГАФКиС</t>
  </si>
  <si>
    <t>КГМА</t>
  </si>
  <si>
    <t>КГЮА</t>
  </si>
  <si>
    <t>КНАУ</t>
  </si>
  <si>
    <t>МУ КР</t>
  </si>
  <si>
    <t>Академия МВД КР</t>
  </si>
  <si>
    <t>КГУКИ</t>
  </si>
  <si>
    <t>КНК</t>
  </si>
  <si>
    <t>НАХ КР</t>
  </si>
  <si>
    <t>К-ТУ Манас</t>
  </si>
  <si>
    <t>КРСУ</t>
  </si>
  <si>
    <t>АГУ ПКР</t>
  </si>
  <si>
    <t>КЭУ</t>
  </si>
  <si>
    <t>ИСРиП</t>
  </si>
  <si>
    <t>ДА МИД КР</t>
  </si>
  <si>
    <t>ВИ ВС КР</t>
  </si>
  <si>
    <t>КАИ</t>
  </si>
  <si>
    <t>КГГУ</t>
  </si>
  <si>
    <t>ОшГУ</t>
  </si>
  <si>
    <t>ОшТУ</t>
  </si>
  <si>
    <t>ОГПИ</t>
  </si>
  <si>
    <t>К-УУ</t>
  </si>
  <si>
    <t>ОшГЮИ</t>
  </si>
  <si>
    <t>ЖАГУ</t>
  </si>
  <si>
    <t>БатГУ</t>
  </si>
  <si>
    <t>ИГУ</t>
  </si>
  <si>
    <t>НГУ</t>
  </si>
  <si>
    <t>ТалГУ</t>
  </si>
  <si>
    <t>Итого по госвузам:</t>
  </si>
  <si>
    <t>Негосударственные вузы Кыргызской Республики</t>
  </si>
  <si>
    <t>Академия туризма</t>
  </si>
  <si>
    <t>Университет "АДАМ"</t>
  </si>
  <si>
    <t>МАУПФиБ</t>
  </si>
  <si>
    <t>КРАО</t>
  </si>
  <si>
    <t>АУЦА</t>
  </si>
  <si>
    <t>УНПК МУК</t>
  </si>
  <si>
    <t>МВШМ</t>
  </si>
  <si>
    <t>МУ "Алатоо"</t>
  </si>
  <si>
    <t>МУ им. К.Ш.Токтомаматова</t>
  </si>
  <si>
    <t>К-КазУ</t>
  </si>
  <si>
    <t>ИСИТО</t>
  </si>
  <si>
    <t>МУЦА</t>
  </si>
  <si>
    <t>ЕврУ</t>
  </si>
  <si>
    <t>МУИТ</t>
  </si>
  <si>
    <t>АзМИ</t>
  </si>
  <si>
    <t>Академия ОБСЕ</t>
  </si>
  <si>
    <t>МУНиБ</t>
  </si>
  <si>
    <t>ИЭФ</t>
  </si>
  <si>
    <t>ИИТЕ</t>
  </si>
  <si>
    <t>ОсОО ММУ</t>
  </si>
  <si>
    <t>ОУ ММУ</t>
  </si>
  <si>
    <t>АТиСО</t>
  </si>
  <si>
    <t>Кейин интернейшнл институт</t>
  </si>
  <si>
    <t>Академия инноваций</t>
  </si>
  <si>
    <t>УЦА</t>
  </si>
  <si>
    <t>КИЦА</t>
  </si>
  <si>
    <t>РОИ</t>
  </si>
  <si>
    <t>НИМСИ</t>
  </si>
  <si>
    <t>ИУК</t>
  </si>
  <si>
    <t>КИЯК</t>
  </si>
  <si>
    <t>КГИПИ</t>
  </si>
  <si>
    <t>ММИ "Авиценна"</t>
  </si>
  <si>
    <t>ОУ "Салымбеков университет"</t>
  </si>
  <si>
    <t>Итого по негосвузам:</t>
  </si>
  <si>
    <t>Всего по вузам КР:</t>
  </si>
  <si>
    <t>всего штатных ППС</t>
  </si>
  <si>
    <t>Наименование направления подготовки/специальности</t>
  </si>
  <si>
    <t>Контингент студентов</t>
  </si>
  <si>
    <t>Предполагаемый выпуск в 2021 году</t>
  </si>
  <si>
    <t>Процент трудоустройства выпускников 2020 года</t>
  </si>
  <si>
    <t>Количество иностранных студентов</t>
  </si>
  <si>
    <t>Средняя стоимость обучения (сом)</t>
  </si>
  <si>
    <t>на грантовой основе</t>
  </si>
  <si>
    <t>за счет бюджетов РФ и ТР</t>
  </si>
  <si>
    <t>на контрактной основе</t>
  </si>
  <si>
    <t>Всего студентов</t>
  </si>
  <si>
    <t>очное</t>
  </si>
  <si>
    <t>заочное</t>
  </si>
  <si>
    <t>вечернее</t>
  </si>
  <si>
    <t xml:space="preserve"> на грантовой основе</t>
  </si>
  <si>
    <t>Ближнее зарубежье (СНГ, Грузия, Прибалтика и др)</t>
  </si>
  <si>
    <t>Дальнее зарубежье (Индия, Пакистан, КНР и др)</t>
  </si>
  <si>
    <t>для граждан КР</t>
  </si>
  <si>
    <t>для иностранных граждан</t>
  </si>
  <si>
    <t>вуз</t>
  </si>
  <si>
    <t>уровень образования</t>
  </si>
  <si>
    <t>Государственные высшие учебные заведения</t>
  </si>
  <si>
    <t>1. КЫРГЫЗСКИЙ НАЦИОНАЛЬНЫЙ УНИВЕРСИТЕТ ИМ. Ж.БАЛАСАГЫНА (КНУ)</t>
  </si>
  <si>
    <t>2. КЫРГЫЗСКИЙ ГОСУДАРСТВЕННЫЙ УНИВЕРСИТЕТ ИМ. И.АРАБАЕВА (КГУ)</t>
  </si>
  <si>
    <t>3. КЫРГЫЗСКИЙ ГОСУДАРСТВЕННЫЙ ТЕХНИЧЕСКИЙ УНИВЕРСИТЕТ ИМ. И.РАЗЗАКОВА (КГТУ)</t>
  </si>
  <si>
    <t>4. КЫРГЫЗСКИЙ ГОСУДАРСТВЕННЫЙ УНИВЕРСИТЕТ СТРОИТЕЛЬСТВА, ТРАНСПОРТА И АРХИТЕКТУРЫ ИМ.Н.ИСАНОВА (КГУСТА)</t>
  </si>
  <si>
    <t>5. БИШКЕСКИЙ ГОСУДАРСТВЕННЫЙ УНИВЕРСИТЕТ ИМ.К.КАРАСАЕВА (БГУ)</t>
  </si>
  <si>
    <t>6. КЫРГЫЗСКАЯ ГОСУДАРСТВЕННАЯ АКАДЕМИЯ ФИЗИЧЕСКОЙ КУЛЬТУРЫ И СПОРТА (КГАФКиС)</t>
  </si>
  <si>
    <t>7. КЫРГЫЗСКАЯ ГОСУДАРСТВЕННАЯ МЕДИЦИНСКАЯ АКАДЕМИЯ ИМ. И.АХУНБАЕВА (КГМА)</t>
  </si>
  <si>
    <t>8. КЫРГЫЗСКИЙ ГОСУДАРСТВЕННЫЙ ЮРИДИЧЕСКИЙ УНИВЕРСИТЕТ (КГЮА)</t>
  </si>
  <si>
    <t>9. КЫРГЫЗСКИЙ НАЦИОНАЛЬНЫЙ АГРАРНЫЙ УНИВЕРСИТЕТ ИМ.К.И.СКРЯБИНА (КНАУ)</t>
  </si>
  <si>
    <t>10. МЕЖДУНАРОДНЫЙ УНИВЕРСИТЕТ КЫРГЫЗСКОЙ РЕСПУБЛИКИ (МУ КР)</t>
  </si>
  <si>
    <t>11. АКАДЕМИЯ МИНИСТЕРСТВА ВНУТРЕННИХ ДЕЛ ИМ. ГЕНЕРАЛА-МАЙОРА МИЛИЦИИ Э.А.АЛИЕВА (Ак.МВД)</t>
  </si>
  <si>
    <t>12. КЫРГЫЗСКИЙ ГОСУДАРСТВЕННЫЙ УНИВЕРСИТЕТ КУЛЬТУРЫ И ИСКУССТВА ИМ.Б.БЕЙШЕНАЛИЕВОЙ (КГУКИ)</t>
  </si>
  <si>
    <t>13. КЫРГЫЗСКАЯ НАЦИОНАЛЬНАЯ КОНСЕРВАТОРИЯ ИМ.К.МОЛДОБАСАНОВА (КНК)</t>
  </si>
  <si>
    <t>14. НАЦИОНАЛЬНАЯ АКАДЕМИЯ ХУДОЖЕСТВ КЫРГЫЗСКОЙ РЕСПУБЛИКИ ИМ.Т.САДЫКОВА (НАХ КР)</t>
  </si>
  <si>
    <t>15. КЫРГЫЗСКО-ТУРЕЦКИЙ УНИВЕРСИТЕТ "МАНАС" (К-ТУ Ман)</t>
  </si>
  <si>
    <t>16. КЫРГЫЗСКО-РОССИЙСКИЙ СЛАВЯНСКИЙ УНИВЕРСИТЕТ (КРСУ)</t>
  </si>
  <si>
    <t>17. АКАДЕМИЯ ГОСУДАРСТВЕННОГО УПРАВЛЕНИЯ ПРИ ПРЕЗИДЕНТЕ КЫРГЫЗСКОЙ РЕСПУБЛИКИ (АГУ ПКР)</t>
  </si>
  <si>
    <t>18. КЫРГЫЗСКИЙ ЭКОНОМИЧЕСКИЙ УНИВЕРСИТЕТ ИМ. М.РЫСКУЛБЕКОВА (КЭУ)</t>
  </si>
  <si>
    <t>19. ИНСТИТУТ СОЦИАЛЬНОГО РАЗВИТИЯ И ПРЕДПРИНИМАТЕЛЬСТВА (ИСРиП)</t>
  </si>
  <si>
    <t>20. ДИПЛОМАТИЧЕСКАЯ АКАДЕМИЯ МИНИСТЕРСТВА ИНОСТРАННЫХ ДЕЛ КЫРГЫЗСКОЙ РЕСПУБЛИКИ ИМ.ДИКАМБАЕВА (ДА МИД)</t>
  </si>
  <si>
    <t>21. ВОЕННЫЙ ИНСТИТУТ ВООРУЖЕННЫХ СИЛ КЫРГЫЗСКОЙ РЕСПУБЛИКИ ИМ.К УСЕНБЕКОВА (ВИ ВС КР)</t>
  </si>
  <si>
    <t>22. КЫРГЫЗСКИЙ АВИАЦИОННЫЙ ИНСТИТУТ ИМ. И.АБДРАИМОВА (КАИ)</t>
  </si>
  <si>
    <t>23. КЫРГЫЗСКИЙ ГОСУДАРСТВЕННЫЙ УНИВЕРСИТЕТ ГЕОЛОГИИ,ГОРНОГО ДЕЛА И ОСВОЕНИЯ ПРИРОДНЫХ РЕСУРСОВ ИМ. АКАДЕМИКА У.АСАНАЛИЕВА (КГГУ)</t>
  </si>
  <si>
    <t>24. ОШСКИЙ ГОСУДАРСТВЕННЫЙ УНИВЕРСИТЕТ (ОшГУ)</t>
  </si>
  <si>
    <t>25. ОШСКИЙ ТЕХНОЛОГИЧЕСКИЙ УНИВЕРСИТЕТ ИМ.М.АДЫШЕВА (ОшТУ)</t>
  </si>
  <si>
    <t>26. ОШСКИЙ ГУМАНИТАРНО-ПЕДАГОГИЧЕСКИЙ ИНСТИТУТ ИМ.А.МЫРСАБЕКОВА (ОГПИ)</t>
  </si>
  <si>
    <t>27. КЫРГЫЗСКО-УЗБЕКСКИЙ УНИВЕРСИТЕТ (К-УУ)</t>
  </si>
  <si>
    <t>28. ОШСКИЙ ГОСУДАРСТВЕННЫЙ ЮРИДИЧЕСКИЙ ИНСТИТУТ (ОшГЮИ)</t>
  </si>
  <si>
    <t>29. ЖАЛАЛ-АБАДСКИЙ ГОСУДАРСТВЕННЫЙ УНИВЕРСИТЕТ (ЖАГУ)</t>
  </si>
  <si>
    <t>30. БАТКЕНСКИЙ ГОСУДАРСТВЕННЫЙ УНИВЕРСИТЕТ (БатГУ)</t>
  </si>
  <si>
    <t>31. ИССЫК-КУЛЬСКИЙ ГОСУДАРСТВЕННЫЙ УНИВЕРСИТЕТ ИМ.К.ТЫНЫСТАНОВА (ИГУ)</t>
  </si>
  <si>
    <t>32. НАРЫНСКИЙ ГОСУДАРСТВЕННЫЙ УНИВЕРСИТЕТ ИМ.С НААМАТОВА (НГУ)</t>
  </si>
  <si>
    <t>33. ТАЛАССКИЙ ГОСУДАРСТВЕННЫЙ УНИВЕРСИТЕТ (ТалГУ)</t>
  </si>
  <si>
    <t>НЕГОСУДАРСТВЕННЫЕ ВЫСШИЕ УЧЕБНЫЕ ЗАВЕДЕНИЯ КЫРГЫЗСКОЙ РЕСПУБЛИКИ</t>
  </si>
  <si>
    <t>34. АКАДЕМИЯ ТУРИЗМА (АТ)</t>
  </si>
  <si>
    <t>35. УНИВЕРСИТЕТ "АДАМ" (Ун-т АДАМ)</t>
  </si>
  <si>
    <t>36. МЕЖДУНАРОДНЫЙ КУВЕЙТСКИЙ УНИВЕРСИТЕТ (МКУ)</t>
  </si>
  <si>
    <t>37. МЕЖДУНАРОНАЯ АКАДЕМИЯ УПРАВЛЕНИЯ, ПРАВА, ФИНАНСОВ И БИЗНЕСА (МАУПФиБ)</t>
  </si>
  <si>
    <t>38. КЫРГЫЗСКО-РОССИЙСКАЯ АКАДЕМИЯ ОБРАЗОВАНИЯ (КРАО)</t>
  </si>
  <si>
    <t>39. АМЕРИКАНСКИЙ УНИВЕРСИТЕТ В ЦЕНТРАЛЬНОЙ АЗИИ (АУЦА)</t>
  </si>
  <si>
    <t>40. УЧЕБНО-НАУЧНО-ПРОИЗВОДСТВЕННЫЙ КОМПЛЕКС "МЕЖДУНАРОДНЫЙ УНИВЕРСИТЕТ КЫРГЫЗСКТАН" (УНПК МУК)</t>
  </si>
  <si>
    <t>41. МЕЖДУНАРОДНАЯ ВЫСШАЯ ШКОЛА МЕДИЦИНЫ (МВШМ)</t>
  </si>
  <si>
    <t>42. МЕЖДУНАРОДНЫЙ УНИВЕРСИТЕТ "АЛАТОО" (МУ Алатоо)</t>
  </si>
  <si>
    <t>43. МЕЖДУНАРОДНЫЙ УНИВЕРСИТЕТ ИМ. К.Ш.ТОКТОМАМАТОВА (МУ им.Токтомаматова)</t>
  </si>
  <si>
    <t>44. КЫРГЫЗСКО-КАЗАХСКИЙ УНИВЕРСИТЕТ (К-КазУ)</t>
  </si>
  <si>
    <t>45. ИНСТИТУТ СОВРЕМЕННЫХ ИНФОРМАЦИОННЫХ ТЕХНОЛОГИЙ В ОБРАЗОВАНИИ (ИСИТО)</t>
  </si>
  <si>
    <t>46. МЕЖДУНАРОДНЫЙ УНИВЕРСИТЕТ ЦЕНТРАЛЬНОЙ АЗИИ (МУЦА)</t>
  </si>
  <si>
    <t>47. ЕВРАЗИЙСКИЙ УНИВЕРСИТЕТ (ЕврУ)</t>
  </si>
  <si>
    <t>48. МЕЖДУНАРОДНЫЙ УНИВЕРСИТЕТ ИНФОРМАЦИОННЫХ ТЕХНОЛОГИЙ (МУИТ)</t>
  </si>
  <si>
    <t>49. АЗИАТСКИЙ МЕДИЦИНСКИЙ ИНСТИУТ ИМ. ТЕНТИШЕВА (АзМИ)</t>
  </si>
  <si>
    <t>50. АКАДЕМИЯ ОБСЕ (Ак.ОБСЕ)</t>
  </si>
  <si>
    <t>51. СОВРЕМЕННЫЙ МЕЖДУНАРОДНЫЙ УНИВЕРСИТЕТ (СМУ)</t>
  </si>
  <si>
    <t>52. МЕЖДУНАРОДНЫЙ УНИВЕРСИТЕТ НАУКИ И БИЗНЕСА (МУНиБ)</t>
  </si>
  <si>
    <t>53. ИНСТИТУТ ЭКОНОМИКИ И ФИНАНСОВ (ИЭФ)</t>
  </si>
  <si>
    <t>54. ИНСТИТУТ ИННОВАЦИОННЫХ ТЕХНОЛОГИЙ ЕВРАЗИИ (ИИТЕ)</t>
  </si>
  <si>
    <t>55. ОсОО "МЕЖДУНАРОДНЫЙ МЕДИЦИНСКИЙ УНИВЕРСИТЕТ" (ОсОО ММУ)</t>
  </si>
  <si>
    <t>56. ОБРАЗОВАТЕЛЬНОЕ УЧРЕЖДЕНИЕ "МЕЖДУНАРОДНЫЙ МЕДИЦИНСКИЙ УНИВЕРСИТЕТ" (ОУ ММУ)</t>
  </si>
  <si>
    <t>57. АКАДЕНИЯ ТРУДА И СОЦИАЛЬНЫХ ОТНОШЕНИЙ (АТиСО)</t>
  </si>
  <si>
    <t>58. ОБРАЗОВАТЕЛЬНОЕ УЧРЕЖДЕНИЕ "КЕЙИН" ИНТЕРНЕЙШНЛ ИНСТИТУТ (ОУ "КЕЙИН")</t>
  </si>
  <si>
    <t>59. АКАДЕМИЯ ИННОВАЦИЙ ИМ.МУСАКОЖОЕВА (АИ)</t>
  </si>
  <si>
    <t>60. УНИВЕРСИТЕТ ЦЕНТРАЛЬНОЙ АЗИИ (УЦА)</t>
  </si>
  <si>
    <t>61. КОРЕЙСКИЙ ИНСТИТУТ ЦЕНТРАЛЬНОЙ АЗИИ (КИЦА)</t>
  </si>
  <si>
    <t>62. РЕСПУБЛИКАНСКИЙ ОБРАЗОВАТЕЛЬНЫЙ ИНСТИТУТ (РОИ)</t>
  </si>
  <si>
    <t>63. КЫРГЫЗСКО-ГЕРМАНСКИЙ ИНСТИТУТ ПРИКЛАДНОЙ ИНФОРМАТИКИ (К-ГИПИ)</t>
  </si>
  <si>
    <t>64. МЕЖДУНАРОДНЫЙ МЕДИЦИНСКИЙ ИНСТИТУТ "АВИЦЕННА" (ММИ Авиценна)</t>
  </si>
  <si>
    <t>65. НАУЧНО-ИССЛЕДОВАТЕЛЬСКИЙ МЕДИКО-СОЦИАЛЬНЫЙ ИНСТИТУТ (НИМСИ)</t>
  </si>
  <si>
    <t>66. ИСЛАМСКИЙ УНИВЕРСИТЕТ КЫРГЫЗСТАНА (ИУК)</t>
  </si>
  <si>
    <t>67. ОБРАЗОВАТЕЛЬНОЕ УЧРЕЖДЕНИЕ "САЛЫМБЕКОВ УНИВЕРСИТЕТ" (ОУ Салымбеков ун-т)</t>
  </si>
  <si>
    <t>68. КЫРГЫЗСКИЙ ИНСТИТУТ ЯЗЫКА И КУЛЬТУРЫ (КИЯК)</t>
  </si>
  <si>
    <t>69. ОШСКИЙ МЕЖДУНАРОДНЫЙ МЕДИЦИНСКИЙ УНИВЕРСИТЕТ (ОшММУ)</t>
  </si>
  <si>
    <t>70. РОЭЛЬ МЕТРОПОЛИТЕН УНИВЕРСИТЕТ (РМУ)</t>
  </si>
  <si>
    <t>71. ОсОО "АВС" АКАДЕМИЯ (АВС)</t>
  </si>
  <si>
    <t>72. КЫРГЫЗСКИЙ МЕДИКО-СТОМАТОЛОГИЧЕСКИЙ ИНСТИТУТ (КМСИ)</t>
  </si>
  <si>
    <t>73. АКАДЕМИЯ ЦИФРОВЫХ ИННОВАЦИЙ (АЦИ)</t>
  </si>
  <si>
    <t>ОшММУ</t>
  </si>
  <si>
    <t>Роэль метрополитен университет</t>
  </si>
  <si>
    <t>"АВС" Академия</t>
  </si>
  <si>
    <t>КМСИ</t>
  </si>
  <si>
    <t>АЦИ</t>
  </si>
  <si>
    <t>Итого:</t>
  </si>
  <si>
    <t>б</t>
  </si>
  <si>
    <t>м</t>
  </si>
  <si>
    <t>Государственное и муниципальное  управление</t>
  </si>
  <si>
    <t>Экономика</t>
  </si>
  <si>
    <t>Менеджмент</t>
  </si>
  <si>
    <t>Юриспруденция</t>
  </si>
  <si>
    <t>40000\  46000</t>
  </si>
  <si>
    <t xml:space="preserve">наименование направления подготовки/ специальности </t>
  </si>
  <si>
    <t>Количество студентов</t>
  </si>
  <si>
    <t>грантовое обучение</t>
  </si>
  <si>
    <t>очное контракт</t>
  </si>
  <si>
    <t>заочное контракт</t>
  </si>
  <si>
    <t>вечернее контракт</t>
  </si>
  <si>
    <t>1 курс</t>
  </si>
  <si>
    <t>2 курс</t>
  </si>
  <si>
    <t>3 курс</t>
  </si>
  <si>
    <t>4 курс</t>
  </si>
  <si>
    <t>5 курс</t>
  </si>
  <si>
    <t>6 курс</t>
  </si>
  <si>
    <t>КНУ</t>
  </si>
  <si>
    <t xml:space="preserve">КГУ </t>
  </si>
  <si>
    <t xml:space="preserve">КГТУ </t>
  </si>
  <si>
    <t xml:space="preserve">АТ </t>
  </si>
  <si>
    <t>МКУ</t>
  </si>
  <si>
    <t xml:space="preserve">уровень </t>
  </si>
  <si>
    <t>АТ</t>
  </si>
  <si>
    <t> 80%</t>
  </si>
  <si>
    <t> 31500</t>
  </si>
  <si>
    <t> 36000</t>
  </si>
  <si>
    <t> 88,2%</t>
  </si>
  <si>
    <t> 11</t>
  </si>
  <si>
    <t> 68,4%</t>
  </si>
  <si>
    <t> 10</t>
  </si>
  <si>
    <t> 35500</t>
  </si>
  <si>
    <t>Туризм</t>
  </si>
  <si>
    <t> 1</t>
  </si>
  <si>
    <t> 35000</t>
  </si>
  <si>
    <t>ИТОГО по вузу</t>
  </si>
  <si>
    <t> 72%</t>
  </si>
  <si>
    <t> 56</t>
  </si>
  <si>
    <t> 33250</t>
  </si>
  <si>
    <t>Гостиничное  дело</t>
  </si>
  <si>
    <t>Лингвистика</t>
  </si>
  <si>
    <t>Международные  отношения</t>
  </si>
  <si>
    <t> 19</t>
  </si>
  <si>
    <t> 32</t>
  </si>
  <si>
    <t> 13</t>
  </si>
  <si>
    <t> 6</t>
  </si>
  <si>
    <t>2 </t>
  </si>
  <si>
    <t> 5</t>
  </si>
  <si>
    <t>Всего:</t>
  </si>
  <si>
    <t> 178</t>
  </si>
  <si>
    <t> 271</t>
  </si>
  <si>
    <t> 162</t>
  </si>
  <si>
    <t> 123</t>
  </si>
  <si>
    <t> 24</t>
  </si>
  <si>
    <t> 42</t>
  </si>
  <si>
    <t> 21</t>
  </si>
  <si>
    <t> 12</t>
  </si>
  <si>
    <t>Социальная работа</t>
  </si>
  <si>
    <t>Психология</t>
  </si>
  <si>
    <t>Педагогика</t>
  </si>
  <si>
    <t>Журналистика</t>
  </si>
  <si>
    <t>Издательское дело</t>
  </si>
  <si>
    <t>Филология</t>
  </si>
  <si>
    <t>Социология</t>
  </si>
  <si>
    <t>Политология</t>
  </si>
  <si>
    <t>нет выпуска</t>
  </si>
  <si>
    <t>Реклама и связь</t>
  </si>
  <si>
    <t>Управление бизнесом</t>
  </si>
  <si>
    <t>Бизнес информатика</t>
  </si>
  <si>
    <t xml:space="preserve">Менеджмент </t>
  </si>
  <si>
    <t>Философия</t>
  </si>
  <si>
    <t>Китаеведение</t>
  </si>
  <si>
    <t>Коммерция</t>
  </si>
  <si>
    <t>Регионоведение</t>
  </si>
  <si>
    <t>География</t>
  </si>
  <si>
    <t>Государственный язык</t>
  </si>
  <si>
    <t>Междун.отношения</t>
  </si>
  <si>
    <t>Итого  по  вузу:</t>
  </si>
  <si>
    <t>БГУ</t>
  </si>
  <si>
    <t>с</t>
  </si>
  <si>
    <t>Филологическое образование</t>
  </si>
  <si>
    <t>Библиотековедение и документоведение</t>
  </si>
  <si>
    <t>Международные отношения</t>
  </si>
  <si>
    <t>Востоковедение, африканистика</t>
  </si>
  <si>
    <t>Экология и природопользование</t>
  </si>
  <si>
    <t>Государственное и муниципальное управление</t>
  </si>
  <si>
    <t>Государственный язык в учреждениях образования с некыргским языком обучения</t>
  </si>
  <si>
    <t>Перевод и переводоведение</t>
  </si>
  <si>
    <t>Экология и природпользование</t>
  </si>
  <si>
    <t>Библиотечное  дело</t>
  </si>
  <si>
    <t>Межд.отношения</t>
  </si>
  <si>
    <t>Востоков. Африканистика</t>
  </si>
  <si>
    <t>Экология и  природопользов.</t>
  </si>
  <si>
    <t>Госуд. и муницип.управление</t>
  </si>
  <si>
    <t>550200 Физико-математическое образование (математика)</t>
  </si>
  <si>
    <t>550200 Физико-математическое образование (информатика)</t>
  </si>
  <si>
    <t>550200 Физико-математическое образование (физика)</t>
  </si>
  <si>
    <t>-</t>
  </si>
  <si>
    <t>550700 Педагогика (педагогика и методика начального образования)</t>
  </si>
  <si>
    <t>550700 Педагогика (педагогика и методика дошкольного образования)</t>
  </si>
  <si>
    <t>532000 Физическая культура (педагогический)</t>
  </si>
  <si>
    <t>710100 Информатика и вычислительная техника (автоматизированные системы обработки информации и управления)</t>
  </si>
  <si>
    <t>550400 Социально-экономическое образование (история)</t>
  </si>
  <si>
    <t>540200 Социальная работа (социальная работа)</t>
  </si>
  <si>
    <t>550300 Филологическое образование  (английский язык и литература)</t>
  </si>
  <si>
    <t>550300 Филологическое образование (немецкий язык и литература)</t>
  </si>
  <si>
    <t>550300 Филологическое образование (кыргызский язык и литература)</t>
  </si>
  <si>
    <t>550300 Филологическое образование (русский язык и литература)</t>
  </si>
  <si>
    <t>531100 Лингвистика (теория и практика межкультурной коммуникации (английский язык))</t>
  </si>
  <si>
    <t>531100 Лингвистика (теория и практика межкультурной коммуникации (китайский язык))</t>
  </si>
  <si>
    <t>550100 Естественно-научное образование (биология)</t>
  </si>
  <si>
    <t>550100 Естественно-научное образование (химия)</t>
  </si>
  <si>
    <t>550100 Естественно-научное образование (география)</t>
  </si>
  <si>
    <t>640200 Электроэнергетика и электротехника (электроснабже ние (по отраслям))</t>
  </si>
  <si>
    <t>580100 Экономика (бухгалтерский учет анализ и аудит)</t>
  </si>
  <si>
    <t>580100 Экономика (финансы и кредит)</t>
  </si>
  <si>
    <t>530500 Юриспруденция (юриспруденция)</t>
  </si>
  <si>
    <t>760300 Техносферная безопасность (защита в чрезвычайных ситуациях)</t>
  </si>
  <si>
    <t>630400 Нефтегазовое дело (разработка и эксплуатация нефтегазовых месторождений)</t>
  </si>
  <si>
    <t>532300 Китаеведение (международное право)</t>
  </si>
  <si>
    <t>580900 Государственное и муниципальное управление</t>
  </si>
  <si>
    <t>610001 Ветеринария</t>
  </si>
  <si>
    <t>560001 Лечебное дело</t>
  </si>
  <si>
    <t>ордин</t>
  </si>
  <si>
    <t>560005 Фармация</t>
  </si>
  <si>
    <t>Экспер.учебн.план Лечебное дело (для иностранных граждан)</t>
  </si>
  <si>
    <t>530002 Судебная экспертиза</t>
  </si>
  <si>
    <t>Физико-математическое образование (математика)</t>
  </si>
  <si>
    <t>Физико-математическое образование (информатика)</t>
  </si>
  <si>
    <t>Физико-математическое образование (физика)</t>
  </si>
  <si>
    <t>Педагогика (педагогика и методика начального образования)</t>
  </si>
  <si>
    <t>Педагогика (педагогика и методика дошкольного образования)</t>
  </si>
  <si>
    <t>Физическая культура (педагогический)</t>
  </si>
  <si>
    <t>Информатика и вычислительная техника (автоматизированные системы обработки информации и управления)</t>
  </si>
  <si>
    <t>Социально-экономическое образование (история)</t>
  </si>
  <si>
    <t>Социальная работа (социальная работа)</t>
  </si>
  <si>
    <t>Филологическое образование  (английский язык и литература)</t>
  </si>
  <si>
    <t>Филологическое образование (немецкий язык и литература)</t>
  </si>
  <si>
    <t>Филологическое образование (кыргызский язык и литература)</t>
  </si>
  <si>
    <t>Филологическое образование (русский язык и литература)</t>
  </si>
  <si>
    <t>Лингвистика (теория и практика межкультурной коммуникации (английский язык))</t>
  </si>
  <si>
    <t>Лингвистика (теория и практика межкультурной коммуникации (китайский язык))</t>
  </si>
  <si>
    <t>Естественно-научное образование (биология)</t>
  </si>
  <si>
    <t>Естественно-научное образование (химия)</t>
  </si>
  <si>
    <t>Естественно-научное образование (география)</t>
  </si>
  <si>
    <t>Электроэнергетика и электротехника (электроэнергетические системы и сети)</t>
  </si>
  <si>
    <t>Электроэнергетика и электротехника (электроснабже ние (по отраслям))</t>
  </si>
  <si>
    <t>Экономика (бухгалтерский учет анализ и аудит)</t>
  </si>
  <si>
    <t>Экономика (финансы и кредит)</t>
  </si>
  <si>
    <t>Юриспруденция (юриспруденция)</t>
  </si>
  <si>
    <t>Техносферная безопасность (защита в чрезвычайных ситуациях)</t>
  </si>
  <si>
    <t>Нефтегазовое дело (разработка и эксплуатация нефтегазовых месторождений)</t>
  </si>
  <si>
    <t>Китаеведение (международное право)</t>
  </si>
  <si>
    <t>Ветеринария</t>
  </si>
  <si>
    <t>Лечебное дело</t>
  </si>
  <si>
    <t>Фармация</t>
  </si>
  <si>
    <t>Лечебное дело (для иностранных граждан)</t>
  </si>
  <si>
    <t>Судебная экспертиза</t>
  </si>
  <si>
    <t>640200 Электроэнергетика и электротехника (электроэнергетические ситемы и сети)</t>
  </si>
  <si>
    <t>Лечебное дело (англ.обучение)</t>
  </si>
  <si>
    <t>Педиатрия</t>
  </si>
  <si>
    <t>Медико-профилактическое дело</t>
  </si>
  <si>
    <t>Сестринское дело</t>
  </si>
  <si>
    <t>Стоматология</t>
  </si>
  <si>
    <t>Итого</t>
  </si>
  <si>
    <t xml:space="preserve">ИТОГО </t>
  </si>
  <si>
    <t>Агрономия</t>
  </si>
  <si>
    <t>Лесное дело и ландшафтное строительство</t>
  </si>
  <si>
    <t>Агроинженерия</t>
  </si>
  <si>
    <t>Технология транспортных средств</t>
  </si>
  <si>
    <t>Профессиональное обучение</t>
  </si>
  <si>
    <t>Электроэнергетика и электротехника</t>
  </si>
  <si>
    <t>Логистика</t>
  </si>
  <si>
    <t xml:space="preserve">Биотехнология </t>
  </si>
  <si>
    <t>Геодезия и дистанционное зондирование</t>
  </si>
  <si>
    <t>Гидротехническое строительство</t>
  </si>
  <si>
    <t>Землеустройство и кадастры</t>
  </si>
  <si>
    <t>Природообустройство и водопользование</t>
  </si>
  <si>
    <t>Зоотехния</t>
  </si>
  <si>
    <t>Рыбное хозяйство</t>
  </si>
  <si>
    <t>Рыболовство и аквакультура</t>
  </si>
  <si>
    <t>Стандартизация, сертификация и метрология</t>
  </si>
  <si>
    <t>Технология производства и переработки сельскохозяйственной продукции</t>
  </si>
  <si>
    <t>Прикладная информатика (по областям)</t>
  </si>
  <si>
    <t>Информационные системы и технологии</t>
  </si>
  <si>
    <t>Ресурсоэффективная логистика</t>
  </si>
  <si>
    <t>Строительство</t>
  </si>
  <si>
    <t>информационные системы и технологии</t>
  </si>
  <si>
    <t>Прикладная математика и информатика</t>
  </si>
  <si>
    <t>Физика</t>
  </si>
  <si>
    <t>Гидрометеорология</t>
  </si>
  <si>
    <t>История</t>
  </si>
  <si>
    <t>Реклама и связи с общественностью</t>
  </si>
  <si>
    <t>Религиоведение</t>
  </si>
  <si>
    <t>Искусство костюма и текстиля</t>
  </si>
  <si>
    <t>Прикладная механика</t>
  </si>
  <si>
    <t>Эксплуатация транспортно-технологических машин и комплексов</t>
  </si>
  <si>
    <t>Технология транспортных процессов</t>
  </si>
  <si>
    <t>Приборостроение</t>
  </si>
  <si>
    <t>Электроника и наноэлектроника</t>
  </si>
  <si>
    <t>Инфокоммуникационные технологии и системы связи</t>
  </si>
  <si>
    <t>Программная инженерия</t>
  </si>
  <si>
    <t>Архитектура</t>
  </si>
  <si>
    <t>Дизайн архитектурной среды</t>
  </si>
  <si>
    <t>Техносферная безопасность</t>
  </si>
  <si>
    <t>Клиническая психология</t>
  </si>
  <si>
    <t>Физические процессы горного или нефтегазового производства</t>
  </si>
  <si>
    <t>70 000 - 100 000</t>
  </si>
  <si>
    <t>80 000 - 100 000</t>
  </si>
  <si>
    <t>40 000 - 70 000</t>
  </si>
  <si>
    <t> -</t>
  </si>
  <si>
    <t>К-ТУМан</t>
  </si>
  <si>
    <t>Филология (Тюркология)</t>
  </si>
  <si>
    <t>Филология (Русский язык и литература)</t>
  </si>
  <si>
    <t>Филология (Английский язык и литература)</t>
  </si>
  <si>
    <t>Филология (Китайский язык и литература)</t>
  </si>
  <si>
    <t>Педагогика (Психолого-педагогическая консультация и помощь)</t>
  </si>
  <si>
    <t>Филология (Синхронный перевод)</t>
  </si>
  <si>
    <t>Линвистика (Синхронный перевод)</t>
  </si>
  <si>
    <t>Экономика (Финансы и кредит)</t>
  </si>
  <si>
    <t>Связь с общественностью и реклама</t>
  </si>
  <si>
    <t>Телевидение</t>
  </si>
  <si>
    <t>Технология продукции и организация общественного питания</t>
  </si>
  <si>
    <t>Химическая технология</t>
  </si>
  <si>
    <t>Электроника и электрическая инженерия</t>
  </si>
  <si>
    <t>Промышленная инженерия</t>
  </si>
  <si>
    <t>Гостиничное дело</t>
  </si>
  <si>
    <t xml:space="preserve">Туризм </t>
  </si>
  <si>
    <t>Сервис</t>
  </si>
  <si>
    <t>Агрономия (Плодоовощеводство)</t>
  </si>
  <si>
    <t>Агрономия (Защита растений)</t>
  </si>
  <si>
    <t>Физическая культура (Преподавание физической культуры и спорта)</t>
  </si>
  <si>
    <t>Физическая культура (Подготовка тренеров)</t>
  </si>
  <si>
    <t>Биология</t>
  </si>
  <si>
    <t>Математика</t>
  </si>
  <si>
    <t>Изобразительное искусство</t>
  </si>
  <si>
    <t>Изобразительное искусство (Графика)</t>
  </si>
  <si>
    <t>Театральное искусство</t>
  </si>
  <si>
    <t>Музыкальное искусство</t>
  </si>
  <si>
    <t>Теология</t>
  </si>
  <si>
    <t>Филолгия (Ансглийский язык и литература</t>
  </si>
  <si>
    <t xml:space="preserve">Экономика </t>
  </si>
  <si>
    <t>Филолгия (Тюркология)</t>
  </si>
  <si>
    <t>Педагогика Псих. Консультация</t>
  </si>
  <si>
    <t xml:space="preserve">История (Археология и социальная антропология </t>
  </si>
  <si>
    <t>Физическая культура и спорт</t>
  </si>
  <si>
    <t>Международное дело</t>
  </si>
  <si>
    <t>Биотехнология</t>
  </si>
  <si>
    <t xml:space="preserve">Технология продукции и организация общественного питания </t>
  </si>
  <si>
    <t>Экономика:</t>
  </si>
  <si>
    <t>Менеджмент:</t>
  </si>
  <si>
    <t>Туризм:</t>
  </si>
  <si>
    <t xml:space="preserve">Коммерция: </t>
  </si>
  <si>
    <t>Бизнес-информатика</t>
  </si>
  <si>
    <t xml:space="preserve">Управление бизнесом </t>
  </si>
  <si>
    <t>Бизнес -информатика:</t>
  </si>
  <si>
    <t>Управление человеческими ресурсами</t>
  </si>
  <si>
    <t>АВС</t>
  </si>
  <si>
    <t>2000$ </t>
  </si>
  <si>
    <t>2000$</t>
  </si>
  <si>
    <t>ИТОГО по АТиСО</t>
  </si>
  <si>
    <t>Педагогика и методика НО</t>
  </si>
  <si>
    <t>Педагогика и методика ДО</t>
  </si>
  <si>
    <t> 7</t>
  </si>
  <si>
    <t>Филологическое образование (профиль: Кыргызский язык и литература)</t>
  </si>
  <si>
    <t>Филологическое образование (профиль: Русский язык и литература)</t>
  </si>
  <si>
    <t>Филологическое образование (профиль: Английский язык)</t>
  </si>
  <si>
    <t>Естественно-научное образование (профиль: Биология)</t>
  </si>
  <si>
    <t>Физико-математическое образование (профиль: Математика)</t>
  </si>
  <si>
    <t>Физико-математическое образование (профиль: Физика)</t>
  </si>
  <si>
    <t>Физико-математическое образование (профиль: Информатика)</t>
  </si>
  <si>
    <t>Социально-экономическое образование (профиль: История)</t>
  </si>
  <si>
    <t>Педагогика (профиль: Педагогика и методика начального образования)</t>
  </si>
  <si>
    <t>Педагогика (профиль: Педагогика и методика дошкольного образования)</t>
  </si>
  <si>
    <t>Физическая культура (профиль: Физическая культура)</t>
  </si>
  <si>
    <t>Экономика (Бухгалтерский учет и аудит)</t>
  </si>
  <si>
    <t>Дизайн</t>
  </si>
  <si>
    <t>Энергетика и электроэнергетика</t>
  </si>
  <si>
    <t>ИТОГО:</t>
  </si>
  <si>
    <t>Командная тактическая мотострелковых войск</t>
  </si>
  <si>
    <t xml:space="preserve">Пограничная деятельность </t>
  </si>
  <si>
    <t>50-60%</t>
  </si>
  <si>
    <t>50-55%</t>
  </si>
  <si>
    <t xml:space="preserve">Юриспруденция </t>
  </si>
  <si>
    <r>
      <rPr>
        <sz val="11"/>
        <rFont val="Times New Roman"/>
        <family val="1"/>
      </rPr>
      <t>Информатика в здравоохранении и биомедицинская инженерия</t>
    </r>
  </si>
  <si>
    <r>
      <rPr>
        <sz val="11"/>
        <rFont val="Times New Roman"/>
        <family val="1"/>
      </rPr>
      <t>670300-Технология транспортных процессов</t>
    </r>
  </si>
  <si>
    <t xml:space="preserve">Всего </t>
  </si>
  <si>
    <t>Физико-математическое образование</t>
  </si>
  <si>
    <t>Информатика и вычислительная техника</t>
  </si>
  <si>
    <t>Эксплуатация транспортно- технологических машин и комплексов</t>
  </si>
  <si>
    <t>Художественное образование</t>
  </si>
  <si>
    <t>Социально-экономическое образование</t>
  </si>
  <si>
    <t>Естественнонаучное образование</t>
  </si>
  <si>
    <t>Физическая культура</t>
  </si>
  <si>
    <t>Информационная безопасность</t>
  </si>
  <si>
    <t xml:space="preserve">Прикладная Информатика </t>
  </si>
  <si>
    <t>580100 Экономика</t>
  </si>
  <si>
    <t>580200 Менеджмент</t>
  </si>
  <si>
    <t>6 </t>
  </si>
  <si>
    <t>17 </t>
  </si>
  <si>
    <t>41 </t>
  </si>
  <si>
    <t>29 </t>
  </si>
  <si>
    <t>- </t>
  </si>
  <si>
    <t>16 </t>
  </si>
  <si>
    <t>50 </t>
  </si>
  <si>
    <t>73 </t>
  </si>
  <si>
    <t>Филология (арабская)</t>
  </si>
  <si>
    <t> 127</t>
  </si>
  <si>
    <t>92 </t>
  </si>
  <si>
    <t>75 </t>
  </si>
  <si>
    <t>45 </t>
  </si>
  <si>
    <t>1680$</t>
  </si>
  <si>
    <t> 32725</t>
  </si>
  <si>
    <t> 38000</t>
  </si>
  <si>
    <t>Металлургия</t>
  </si>
  <si>
    <t>32025 </t>
  </si>
  <si>
    <t> 84700</t>
  </si>
  <si>
    <t>Технологические машины оборудование</t>
  </si>
  <si>
    <t xml:space="preserve">Электроэнергетика и электротехника </t>
  </si>
  <si>
    <t>Нефтегазовое дело</t>
  </si>
  <si>
    <t>Информационные системы</t>
  </si>
  <si>
    <t>Информатика и вычыслительная техника</t>
  </si>
  <si>
    <t> 37200</t>
  </si>
  <si>
    <t> 77900</t>
  </si>
  <si>
    <t xml:space="preserve">Информационные системы </t>
  </si>
  <si>
    <t>1 </t>
  </si>
  <si>
    <t> 32025</t>
  </si>
  <si>
    <t> 97100</t>
  </si>
  <si>
    <t xml:space="preserve">Горное дело </t>
  </si>
  <si>
    <t>Прикладная геодезия</t>
  </si>
  <si>
    <t> 15</t>
  </si>
  <si>
    <t>Физические процессы нефтегазового производства</t>
  </si>
  <si>
    <t>Взрывное дело</t>
  </si>
  <si>
    <t>Горнопромышленная экология</t>
  </si>
  <si>
    <t>Маркшейдерское дело</t>
  </si>
  <si>
    <t>Открытые горные работы</t>
  </si>
  <si>
    <t>Обогащение полезных ископаемых</t>
  </si>
  <si>
    <t>Подземная разработка месторождений полезных ископаемых</t>
  </si>
  <si>
    <t>Технологическая безопасность и горно-спасательное дело</t>
  </si>
  <si>
    <t xml:space="preserve">Электрофикация и автоматизация горного производства </t>
  </si>
  <si>
    <t>Прикладная геология</t>
  </si>
  <si>
    <t>Технология геологической разведки</t>
  </si>
  <si>
    <t>Геологическая съёмка , поиски и разведка месторождений полезных ископаемых</t>
  </si>
  <si>
    <t>Поиски и разведки подземных вод и инженерно-геологические изыскания</t>
  </si>
  <si>
    <t>Геология нефти и газа</t>
  </si>
  <si>
    <t>Геофизические процессы</t>
  </si>
  <si>
    <t xml:space="preserve">Технология и техника разведки месторождений полезных ископаемых </t>
  </si>
  <si>
    <t xml:space="preserve">Горные электромеханика </t>
  </si>
  <si>
    <t>Горное дело</t>
  </si>
  <si>
    <t>Электрофикация и автоматизация горного производства</t>
  </si>
  <si>
    <t>К-ГИПИ</t>
  </si>
  <si>
    <t xml:space="preserve">Программные технологии </t>
  </si>
  <si>
    <t>Медицинская информатики</t>
  </si>
  <si>
    <t>Веб-информатика</t>
  </si>
  <si>
    <t>Инженерия системного программирования проектов</t>
  </si>
  <si>
    <t>Предпринимательство в сфере ИТ</t>
  </si>
  <si>
    <t>КГТУ</t>
  </si>
  <si>
    <t>Автоматизация технологических процессов и производств</t>
  </si>
  <si>
    <t>39000/31200</t>
  </si>
  <si>
    <t>46800/37440</t>
  </si>
  <si>
    <t>120900/96720</t>
  </si>
  <si>
    <t>41700/42000</t>
  </si>
  <si>
    <t>Биотехнические системы и технологии</t>
  </si>
  <si>
    <t>43275/60000</t>
  </si>
  <si>
    <t>46800/60000</t>
  </si>
  <si>
    <t>42000/44000</t>
  </si>
  <si>
    <t xml:space="preserve">Дизайн </t>
  </si>
  <si>
    <t>Интернет технологии и управление</t>
  </si>
  <si>
    <r>
      <t>Информатика в здравоохранении и биомедицинская инженерия</t>
    </r>
    <r>
      <rPr>
        <i/>
        <sz val="11"/>
        <color theme="1"/>
        <rFont val="Times New Roman"/>
        <family val="1"/>
        <charset val="204"/>
      </rPr>
      <t xml:space="preserve"> (эксп.)</t>
    </r>
  </si>
  <si>
    <t xml:space="preserve">Информационные системы и технологии  </t>
  </si>
  <si>
    <t>41700/33360</t>
  </si>
  <si>
    <t>42000/42600</t>
  </si>
  <si>
    <t>43275/33360</t>
  </si>
  <si>
    <t>Маркетинг</t>
  </si>
  <si>
    <t>Материаловедение и технологии материалов</t>
  </si>
  <si>
    <t>Машиностроение</t>
  </si>
  <si>
    <t>Мехатроника и робототехника</t>
  </si>
  <si>
    <t xml:space="preserve">Прикладная механика </t>
  </si>
  <si>
    <t>35400/28320</t>
  </si>
  <si>
    <t>Радиотехника</t>
  </si>
  <si>
    <t>Стандартизация, сертификация  и метрология</t>
  </si>
  <si>
    <t>33900/25440</t>
  </si>
  <si>
    <t xml:space="preserve">Телематика </t>
  </si>
  <si>
    <t>Теплоэнергетика и теплотехника</t>
  </si>
  <si>
    <t xml:space="preserve">Технологические машины и оборудование </t>
  </si>
  <si>
    <t>39975/31440</t>
  </si>
  <si>
    <t>Технология и конструирование изделий легкой промышленности</t>
  </si>
  <si>
    <t>42000/33600</t>
  </si>
  <si>
    <t xml:space="preserve">Технология и производство продуктов питания животного происхождения </t>
  </si>
  <si>
    <t xml:space="preserve">Технология и производство продуктов питания из растительного сырья </t>
  </si>
  <si>
    <t>Технология полиграфического и упаковочного производства</t>
  </si>
  <si>
    <t xml:space="preserve">Техносферная безопасность </t>
  </si>
  <si>
    <t>Управление в технических системах</t>
  </si>
  <si>
    <t>Управление качеством</t>
  </si>
  <si>
    <t>33600/26880</t>
  </si>
  <si>
    <t>Управление персоналом</t>
  </si>
  <si>
    <t>33000/26400</t>
  </si>
  <si>
    <t>Эксплуатация транспортно – технологических машин и комплексов</t>
  </si>
  <si>
    <r>
      <t xml:space="preserve">Информатика и технология программирования </t>
    </r>
    <r>
      <rPr>
        <i/>
        <sz val="11"/>
        <color theme="1"/>
        <rFont val="Times New Roman"/>
        <family val="1"/>
        <charset val="204"/>
      </rPr>
      <t>(эксп.)</t>
    </r>
  </si>
  <si>
    <t>39600/34750</t>
  </si>
  <si>
    <t>46800/39000</t>
  </si>
  <si>
    <t>86400/72000</t>
  </si>
  <si>
    <r>
      <t xml:space="preserve">Информационная безопасность </t>
    </r>
    <r>
      <rPr>
        <i/>
        <sz val="11"/>
        <color theme="1"/>
        <rFont val="Times New Roman"/>
        <family val="1"/>
        <charset val="204"/>
      </rPr>
      <t>(инженер)</t>
    </r>
  </si>
  <si>
    <r>
      <t xml:space="preserve">Экономическая безопасность </t>
    </r>
    <r>
      <rPr>
        <i/>
        <sz val="11"/>
        <color theme="1"/>
        <rFont val="Times New Roman"/>
        <family val="1"/>
        <charset val="204"/>
      </rPr>
      <t>(инженер)</t>
    </r>
  </si>
  <si>
    <t>Филиал им.Х.А.Рахматулина КГТУ им.И.Раззакова в г.Токмок Чуйской области</t>
  </si>
  <si>
    <t>Филиал КГТУ им.И.Раззакова в г.Кара-Балта Чуйской области</t>
  </si>
  <si>
    <t>КГТУ Токмок</t>
  </si>
  <si>
    <t>КГТУ К-Б</t>
  </si>
  <si>
    <t>Филиал КГТУ им.И.Раззакова в г.Кара-Куль Джалал-Абадской области</t>
  </si>
  <si>
    <t>Филиал КГТУ им.И.Раззакова в г.Кызыл-Кия Баткенской области</t>
  </si>
  <si>
    <t>КГТУ Ж-А</t>
  </si>
  <si>
    <t>КГТУ Бат</t>
  </si>
  <si>
    <r>
      <t xml:space="preserve">Горное дело </t>
    </r>
    <r>
      <rPr>
        <i/>
        <sz val="11"/>
        <color theme="1"/>
        <rFont val="Times New Roman"/>
        <family val="1"/>
        <charset val="204"/>
      </rPr>
      <t>(инженер)</t>
    </r>
  </si>
  <si>
    <t>ИТОГО КГТУ</t>
  </si>
  <si>
    <t>Всего по КГТУ:</t>
  </si>
  <si>
    <t>КГУ</t>
  </si>
  <si>
    <t>Физико-матемтическое образование (математика)</t>
  </si>
  <si>
    <t>Физико-матемтическое образование (физика)</t>
  </si>
  <si>
    <t>Физико-матемтическое образование (Информатика)</t>
  </si>
  <si>
    <t xml:space="preserve">Прикладная информатика </t>
  </si>
  <si>
    <t>Информац.вычислительная техника</t>
  </si>
  <si>
    <t>Естественнонаучное образование (Биология)</t>
  </si>
  <si>
    <t>Естественнонаучное образование (Химия)</t>
  </si>
  <si>
    <t>Естественнонаучное образование (География)</t>
  </si>
  <si>
    <t>Технологическое образование</t>
  </si>
  <si>
    <t>Художественное образование (Музыка)</t>
  </si>
  <si>
    <t>Художественное образование (ИЗО)</t>
  </si>
  <si>
    <t>Художественное образование (Трудовое обучение)</t>
  </si>
  <si>
    <t>Социально-экономическое образование (История)</t>
  </si>
  <si>
    <t>Лингвистика (перевод и переводоведение англ.)</t>
  </si>
  <si>
    <t>Лингвистика (перевод и переводоведение Восточный язык)</t>
  </si>
  <si>
    <t>Связь с общественностью</t>
  </si>
  <si>
    <t>Международные отношения Английский язык</t>
  </si>
  <si>
    <t>Международные отношения Восточный язык</t>
  </si>
  <si>
    <t xml:space="preserve">Регионоведение </t>
  </si>
  <si>
    <t>Филологическое образование  (Кырг.яз.и лит-ра)</t>
  </si>
  <si>
    <t>Филологическое образование  (Гос.яз. в образ.уч.с не кырг.яз обуч)</t>
  </si>
  <si>
    <t xml:space="preserve">Журналистика </t>
  </si>
  <si>
    <t>Лингвистика (Перевод и переводоведение)</t>
  </si>
  <si>
    <t>Педагогика НО</t>
  </si>
  <si>
    <t>Педагогика ДО</t>
  </si>
  <si>
    <t>Педагогика Логопедия</t>
  </si>
  <si>
    <t xml:space="preserve">Педагогика Сурдопедагогика </t>
  </si>
  <si>
    <t>Экономика Налог и налогооблажение</t>
  </si>
  <si>
    <t>Филологическое образование  Русский язык</t>
  </si>
  <si>
    <t>Лингвистика и информ.технологии</t>
  </si>
  <si>
    <t>Лингвистика Теория и  мет. препод.</t>
  </si>
  <si>
    <t>Лингвистика Перевод и переводоведение</t>
  </si>
  <si>
    <t>Компьютерная лингвистика</t>
  </si>
  <si>
    <t>Филологическое образование Английский</t>
  </si>
  <si>
    <t>Филологическое образование Немецкий</t>
  </si>
  <si>
    <t>Филологическое образование Манасоведение</t>
  </si>
  <si>
    <t>Естественнонаучное образование Биология</t>
  </si>
  <si>
    <t>Естественнонаучное образование География</t>
  </si>
  <si>
    <t>Физико-математическое образование Информатика</t>
  </si>
  <si>
    <t>Физико-математическое образование Математика</t>
  </si>
  <si>
    <t>Филологическое образование Русский язык и литерат</t>
  </si>
  <si>
    <t>Филологическое образование Кыргызский язык и лит</t>
  </si>
  <si>
    <t>Cоциальная работа</t>
  </si>
  <si>
    <t>Соц-экономич и гуманитарное образов История</t>
  </si>
  <si>
    <t>Художественное образование ИЗО</t>
  </si>
  <si>
    <t>Художественное образование музыкальное образование</t>
  </si>
  <si>
    <t>Педагогика Начального образование</t>
  </si>
  <si>
    <t>Педагогика Дошкольное образование</t>
  </si>
  <si>
    <t>библиотековедение и документоведение</t>
  </si>
  <si>
    <t>Филологическое образование (кырг)</t>
  </si>
  <si>
    <t>ММ</t>
  </si>
  <si>
    <t>МКМ</t>
  </si>
  <si>
    <t xml:space="preserve">Педагогика </t>
  </si>
  <si>
    <t xml:space="preserve">Экология и природопользование </t>
  </si>
  <si>
    <t>Информационные технологии</t>
  </si>
  <si>
    <t>Филологическое образование (Русский язык)</t>
  </si>
  <si>
    <t>Социально-экономическое образование(История)</t>
  </si>
  <si>
    <t>Филологическое образование (ин.яз)</t>
  </si>
  <si>
    <t>Худож.ественное образование муз</t>
  </si>
  <si>
    <t>Художественное образование изо</t>
  </si>
  <si>
    <t>Физико-математическое образование (Информатика)</t>
  </si>
  <si>
    <t>Режиссура (по областям применения)</t>
  </si>
  <si>
    <t>Кинооператорство</t>
  </si>
  <si>
    <t>Звукорежиссура (по обл. прим.)</t>
  </si>
  <si>
    <t>Педагогика хореографии</t>
  </si>
  <si>
    <t>Киноведение</t>
  </si>
  <si>
    <t>Литературное творчество</t>
  </si>
  <si>
    <t>Театроведение</t>
  </si>
  <si>
    <t>Социально-культурная деятельность</t>
  </si>
  <si>
    <t>Актерское искусство</t>
  </si>
  <si>
    <t>КГУСТА</t>
  </si>
  <si>
    <t xml:space="preserve">Архитектура </t>
  </si>
  <si>
    <t>Дизайн арх.среды</t>
  </si>
  <si>
    <t xml:space="preserve">Градостроительство </t>
  </si>
  <si>
    <t>Реставрация и реконструкция архитектурного наследия</t>
  </si>
  <si>
    <t xml:space="preserve">Строительство </t>
  </si>
  <si>
    <t xml:space="preserve">Геодезия и дистанционное зондирование </t>
  </si>
  <si>
    <t xml:space="preserve">Эксплуатация транспортно-технологических машин и комплексов </t>
  </si>
  <si>
    <t>Наземные транспортно-технологические машины и комплексы</t>
  </si>
  <si>
    <t xml:space="preserve">Информационные системы и  технологии </t>
  </si>
  <si>
    <t xml:space="preserve">Информационная безопасность </t>
  </si>
  <si>
    <t>Прикладная информатика</t>
  </si>
  <si>
    <t xml:space="preserve">Прикладная математика и информатика </t>
  </si>
  <si>
    <t>Организация работы с молодежью</t>
  </si>
  <si>
    <t>Биомедицинская инженерия</t>
  </si>
  <si>
    <t>Пожарная безопасность (ИИП)</t>
  </si>
  <si>
    <t xml:space="preserve">Картография и геинформатика </t>
  </si>
  <si>
    <t>Оценка и мониторинг земель</t>
  </si>
  <si>
    <t xml:space="preserve">Строительство и эксплуатация железных дорог, мостов и транспортных тоннелей </t>
  </si>
  <si>
    <t>Подвижной состав железных дорог</t>
  </si>
  <si>
    <t xml:space="preserve">КГУСТА </t>
  </si>
  <si>
    <t xml:space="preserve">Дизайн арх.среды </t>
  </si>
  <si>
    <t xml:space="preserve">Реставрация и реконструкция архитектурного наследия </t>
  </si>
  <si>
    <t xml:space="preserve">Искусство костюма и текстиля </t>
  </si>
  <si>
    <t xml:space="preserve">Технология и конструирование изделий легкой промышленности </t>
  </si>
  <si>
    <t xml:space="preserve">Технология транспортных процессов </t>
  </si>
  <si>
    <t xml:space="preserve">Наземные транспортно-технологические машины и комплексы </t>
  </si>
  <si>
    <t xml:space="preserve">Компьютерная лингвистика </t>
  </si>
  <si>
    <t xml:space="preserve">Программная инженерия </t>
  </si>
  <si>
    <t xml:space="preserve">Природообустройство и водопользование </t>
  </si>
  <si>
    <t xml:space="preserve">Организация работы с молодежью  </t>
  </si>
  <si>
    <t xml:space="preserve">Бизнес-информатика </t>
  </si>
  <si>
    <t xml:space="preserve">Пожарная безопасность </t>
  </si>
  <si>
    <t>Правоохран. деятельность</t>
  </si>
  <si>
    <t xml:space="preserve">Психология </t>
  </si>
  <si>
    <t>Информац. безопасность</t>
  </si>
  <si>
    <t xml:space="preserve">Логистика </t>
  </si>
  <si>
    <t>магистратура</t>
  </si>
  <si>
    <t>Таможенное дело</t>
  </si>
  <si>
    <t>Правоохранительная деятельность</t>
  </si>
  <si>
    <t>Информац.ионная безопасность</t>
  </si>
  <si>
    <t> 43250</t>
  </si>
  <si>
    <t> 54900</t>
  </si>
  <si>
    <t> 810</t>
  </si>
  <si>
    <t> 487</t>
  </si>
  <si>
    <t> 687</t>
  </si>
  <si>
    <t> 745</t>
  </si>
  <si>
    <t xml:space="preserve">  -</t>
  </si>
  <si>
    <t xml:space="preserve">  - </t>
  </si>
  <si>
    <t> 295</t>
  </si>
  <si>
    <t> 225</t>
  </si>
  <si>
    <t> 18</t>
  </si>
  <si>
    <t> 16</t>
  </si>
  <si>
    <t>  8</t>
  </si>
  <si>
    <t> 1608</t>
  </si>
  <si>
    <t> 1005</t>
  </si>
  <si>
    <t> 826</t>
  </si>
  <si>
    <t> 836</t>
  </si>
  <si>
    <t> 179</t>
  </si>
  <si>
    <t> 212</t>
  </si>
  <si>
    <t> 190</t>
  </si>
  <si>
    <t> 122</t>
  </si>
  <si>
    <t> 70</t>
  </si>
  <si>
    <t> 116</t>
  </si>
  <si>
    <t> 85</t>
  </si>
  <si>
    <t> 71</t>
  </si>
  <si>
    <t>  -</t>
  </si>
  <si>
    <t xml:space="preserve"> -</t>
  </si>
  <si>
    <t> 306</t>
  </si>
  <si>
    <t> 319</t>
  </si>
  <si>
    <t> 283</t>
  </si>
  <si>
    <t> 157</t>
  </si>
  <si>
    <t> 14</t>
  </si>
  <si>
    <t xml:space="preserve"> </t>
  </si>
  <si>
    <t xml:space="preserve">Лингвистика </t>
  </si>
  <si>
    <t xml:space="preserve">Гостиничное дело </t>
  </si>
  <si>
    <t>Итого по вузу:</t>
  </si>
  <si>
    <t>Лингвистика 531100</t>
  </si>
  <si>
    <t>Туризм 600 200</t>
  </si>
  <si>
    <t>Музыковедение</t>
  </si>
  <si>
    <t>Композиция</t>
  </si>
  <si>
    <t>Дирижирование</t>
  </si>
  <si>
    <t>Хореография</t>
  </si>
  <si>
    <t>Инструментальное исполнительство</t>
  </si>
  <si>
    <t>Вокальное искусство</t>
  </si>
  <si>
    <t>Музыкальное искусство эстрады</t>
  </si>
  <si>
    <t> 2</t>
  </si>
  <si>
    <t>Инструментальное испол-во</t>
  </si>
  <si>
    <t>Музыкальное иск.эстрады</t>
  </si>
  <si>
    <t>Режиссура хореографии</t>
  </si>
  <si>
    <t> 73</t>
  </si>
  <si>
    <t> 50</t>
  </si>
  <si>
    <t> 58</t>
  </si>
  <si>
    <t> 38</t>
  </si>
  <si>
    <t> 69</t>
  </si>
  <si>
    <t> 9</t>
  </si>
  <si>
    <t> 4</t>
  </si>
  <si>
    <t xml:space="preserve"> - </t>
  </si>
  <si>
    <t>Графика</t>
  </si>
  <si>
    <t xml:space="preserve">580100 Экономика </t>
  </si>
  <si>
    <t xml:space="preserve">530500 Юриспруденция </t>
  </si>
  <si>
    <t xml:space="preserve">580200  Менеджмент </t>
  </si>
  <si>
    <t xml:space="preserve">710300 Прикладная информатика </t>
  </si>
  <si>
    <t>530500 Юрипруденция</t>
  </si>
  <si>
    <t>Юрипруденция</t>
  </si>
  <si>
    <t>−</t>
  </si>
  <si>
    <t>2400 $</t>
  </si>
  <si>
    <t> 640</t>
  </si>
  <si>
    <t> 592</t>
  </si>
  <si>
    <t> 648</t>
  </si>
  <si>
    <t> 858</t>
  </si>
  <si>
    <t> 755</t>
  </si>
  <si>
    <t>филологическое образование</t>
  </si>
  <si>
    <t>лингвистика</t>
  </si>
  <si>
    <t>прикладная информатика</t>
  </si>
  <si>
    <t>педагогика</t>
  </si>
  <si>
    <t>экономика</t>
  </si>
  <si>
    <t>юриспруденция</t>
  </si>
  <si>
    <t>журналистика</t>
  </si>
  <si>
    <t>международные отношения</t>
  </si>
  <si>
    <t>менеджмент</t>
  </si>
  <si>
    <t>ММИ Авиц</t>
  </si>
  <si>
    <t xml:space="preserve">1 500 $ </t>
  </si>
  <si>
    <t>1 500 $</t>
  </si>
  <si>
    <t>МУ Алатоо</t>
  </si>
  <si>
    <t> 1415</t>
  </si>
  <si>
    <t>Управления качеством</t>
  </si>
  <si>
    <r>
      <t xml:space="preserve">Экономика </t>
    </r>
    <r>
      <rPr>
        <sz val="12"/>
        <color theme="1"/>
        <rFont val="Times New Roman"/>
        <family val="1"/>
        <charset val="204"/>
      </rPr>
      <t>(финансы и кредит)</t>
    </r>
  </si>
  <si>
    <r>
      <t>Экономика</t>
    </r>
    <r>
      <rPr>
        <sz val="12"/>
        <color theme="1"/>
        <rFont val="Times New Roman"/>
        <family val="1"/>
        <charset val="204"/>
      </rPr>
      <t>(мировая экономика)</t>
    </r>
  </si>
  <si>
    <r>
      <t xml:space="preserve">Лингвистика </t>
    </r>
    <r>
      <rPr>
        <sz val="12"/>
        <color theme="1"/>
        <rFont val="Times New Roman"/>
        <family val="1"/>
        <charset val="204"/>
      </rPr>
      <t>(английский)</t>
    </r>
  </si>
  <si>
    <t>Лингвистика (китайский)</t>
  </si>
  <si>
    <r>
      <t>Педагогика</t>
    </r>
    <r>
      <rPr>
        <sz val="12"/>
        <color theme="1"/>
        <rFont val="Times New Roman"/>
        <family val="1"/>
        <charset val="204"/>
      </rPr>
      <t>(педагогика-психология)</t>
    </r>
  </si>
  <si>
    <t>Международные отношение</t>
  </si>
  <si>
    <t>Менеджмент (магистр)</t>
  </si>
  <si>
    <r>
      <t xml:space="preserve">Педагогика </t>
    </r>
    <r>
      <rPr>
        <sz val="12"/>
        <color theme="1"/>
        <rFont val="Times New Roman"/>
        <family val="1"/>
        <charset val="204"/>
      </rPr>
      <t>(педагогика-психология)</t>
    </r>
  </si>
  <si>
    <t> 8</t>
  </si>
  <si>
    <t>МУ Токтом</t>
  </si>
  <si>
    <t>Интернет-технологии и управление</t>
  </si>
  <si>
    <t>х</t>
  </si>
  <si>
    <t>710200 Информационная система и технологии</t>
  </si>
  <si>
    <t>710400 Программная инженерия</t>
  </si>
  <si>
    <t>750500 Строительство</t>
  </si>
  <si>
    <t>750200 Дизайн архитектурной среды</t>
  </si>
  <si>
    <t>570400 Дизайн</t>
  </si>
  <si>
    <t>740700 Технология и конструирование изделий легкой промышленности</t>
  </si>
  <si>
    <t>640200 Электроэнергетика и электротехника</t>
  </si>
  <si>
    <t>670200 Эксплуатация транспортно-технологических машин и комплексов</t>
  </si>
  <si>
    <t>530300 Психология</t>
  </si>
  <si>
    <t>531100 Лингвистика</t>
  </si>
  <si>
    <t>Информационная система и технологии</t>
  </si>
  <si>
    <t>Государственное муниципальное право</t>
  </si>
  <si>
    <t>Востоковедение</t>
  </si>
  <si>
    <t>Международное отношения</t>
  </si>
  <si>
    <t>63 000</t>
  </si>
  <si>
    <t>78 000</t>
  </si>
  <si>
    <t xml:space="preserve">Лингвистика. Английский язык </t>
  </si>
  <si>
    <t>Лингвистика. Китайский язык</t>
  </si>
  <si>
    <t>Скульптура</t>
  </si>
  <si>
    <t>Живопись</t>
  </si>
  <si>
    <t>Декоративно прикладное искусство (художественная</t>
  </si>
  <si>
    <t>керамика)</t>
  </si>
  <si>
    <t>Интерьер и оборудование</t>
  </si>
  <si>
    <t>Дизайн костюма</t>
  </si>
  <si>
    <t>Керамика)</t>
  </si>
  <si>
    <t>Электроэнергетика</t>
  </si>
  <si>
    <t>Технология сельско-хозяйственной продукции</t>
  </si>
  <si>
    <t>Информатика в здравоохранении</t>
  </si>
  <si>
    <t>Прикладная информатика в экономике</t>
  </si>
  <si>
    <t>Литературное произведение</t>
  </si>
  <si>
    <t>Менеджмент образования</t>
  </si>
  <si>
    <t>Экономика Финансы и кредит</t>
  </si>
  <si>
    <t>Экономика Бухгалтерский учет, анализ и аудит</t>
  </si>
  <si>
    <t>Педагогика Начальное образование</t>
  </si>
  <si>
    <t>Физико-математическое образование (Математика)</t>
  </si>
  <si>
    <t>Филологическое образование Кыргызский язык и литература</t>
  </si>
  <si>
    <t>Филологическое образование Русский язык и литература</t>
  </si>
  <si>
    <t>Филологическое образование Английский язык и литература</t>
  </si>
  <si>
    <t>Филологическое образование Китайский язык</t>
  </si>
  <si>
    <t>Филологическое образование Немецкий язык</t>
  </si>
  <si>
    <t>Филологическое образование Корейский язык</t>
  </si>
  <si>
    <t xml:space="preserve">Менеджмент Финансовый </t>
  </si>
  <si>
    <t xml:space="preserve">Менеджмент Аграрный </t>
  </si>
  <si>
    <t>10000-12000</t>
  </si>
  <si>
    <t> 0</t>
  </si>
  <si>
    <t>0 </t>
  </si>
  <si>
    <t xml:space="preserve"> 55000 </t>
  </si>
  <si>
    <t xml:space="preserve"> 110000 </t>
  </si>
  <si>
    <t xml:space="preserve">Лечебное дело </t>
  </si>
  <si>
    <t>534 </t>
  </si>
  <si>
    <t>130 </t>
  </si>
  <si>
    <t>14 </t>
  </si>
  <si>
    <t>Биоэкология</t>
  </si>
  <si>
    <t>Биология. Лабораторное дело</t>
  </si>
  <si>
    <t>Музеология и охрана объектов культурного и природного наследия</t>
  </si>
  <si>
    <t>Техническая физика</t>
  </si>
  <si>
    <t>Химическая  технология</t>
  </si>
  <si>
    <t>Химия</t>
  </si>
  <si>
    <t>Филология (русская)</t>
  </si>
  <si>
    <t>Лингвистика (русский как иностранный)</t>
  </si>
  <si>
    <t>Филологическое образование (русский язык и литература, польский язык)</t>
  </si>
  <si>
    <t>Филология (кыргызская)</t>
  </si>
  <si>
    <t>Филология (турецкий)</t>
  </si>
  <si>
    <t>Лингвистика     (турец)</t>
  </si>
  <si>
    <t xml:space="preserve">Информационные системы и технологии </t>
  </si>
  <si>
    <t xml:space="preserve">Информационные технологии </t>
  </si>
  <si>
    <t xml:space="preserve">Информатика и вычислительная техника </t>
  </si>
  <si>
    <t>Бизнес - информатика</t>
  </si>
  <si>
    <t>Лингвистика     (англ)</t>
  </si>
  <si>
    <t>Лингвистика     (нем)</t>
  </si>
  <si>
    <t>Лингвистика     (франц)</t>
  </si>
  <si>
    <t>Лингвистика     (корей)</t>
  </si>
  <si>
    <t>Европоведение</t>
  </si>
  <si>
    <t>Педагогика и психология</t>
  </si>
  <si>
    <t>Государственное  и муниципальное  управление</t>
  </si>
  <si>
    <t>Востоковедение,африканистика</t>
  </si>
  <si>
    <t xml:space="preserve">Экономика и управление </t>
  </si>
  <si>
    <t>Лингвистика (кит. язык)</t>
  </si>
  <si>
    <t>Филологическое образование (кит.язык)</t>
  </si>
  <si>
    <t xml:space="preserve">Китаеведение </t>
  </si>
  <si>
    <t>Экономика (ФППКК)</t>
  </si>
  <si>
    <t>Психология (ФППКК)</t>
  </si>
  <si>
    <t>Педагогика (ФППКК)</t>
  </si>
  <si>
    <t>Юриспруденция (ФППКК)</t>
  </si>
  <si>
    <t xml:space="preserve">Физико-математ. образов.(информ) </t>
  </si>
  <si>
    <t xml:space="preserve">Естественно-научное образов.(информ) </t>
  </si>
  <si>
    <t>Филологическое образование (русск)</t>
  </si>
  <si>
    <t>Филологическое образование(ин.яз)</t>
  </si>
  <si>
    <t>Педагогика (Педфак)</t>
  </si>
  <si>
    <t>Лингвистика (русский язык как иностранный)</t>
  </si>
  <si>
    <t xml:space="preserve">Филология ( русская ) </t>
  </si>
  <si>
    <t>Филология (русская)  (РУДН)</t>
  </si>
  <si>
    <t xml:space="preserve">Филология (кыргызская-турк) </t>
  </si>
  <si>
    <t>Туризм (РУДН)</t>
  </si>
  <si>
    <t xml:space="preserve">Химическая технология  </t>
  </si>
  <si>
    <t xml:space="preserve">Лингвистика (англ) </t>
  </si>
  <si>
    <t>Педагогика (ФСГН)</t>
  </si>
  <si>
    <t>Лингвистика (китайская )</t>
  </si>
  <si>
    <t xml:space="preserve">Международные  отношения </t>
  </si>
  <si>
    <t>Экономика (РУДН МИФИ )</t>
  </si>
  <si>
    <t>Менеджмент (ФУиБ)</t>
  </si>
  <si>
    <t>Менеджмент (1.5г.)</t>
  </si>
  <si>
    <t xml:space="preserve">МВА (2г.) </t>
  </si>
  <si>
    <t>Перевод и переводоведение (кырг)</t>
  </si>
  <si>
    <t>Государственный язык в учреждениях образования с не кыргызским  языком обучения</t>
  </si>
  <si>
    <t>Перевод и переводоведение (англ)</t>
  </si>
  <si>
    <t>Перевод и переводоведение (нем)</t>
  </si>
  <si>
    <t>Перевод и переводоведение (франц)</t>
  </si>
  <si>
    <t>Перевод и переводоведение (турец)</t>
  </si>
  <si>
    <t>Перевод и переводоведение (китайский)</t>
  </si>
  <si>
    <t>Экспер.Лечебное дело</t>
  </si>
  <si>
    <t>Психология (ФСГН)</t>
  </si>
  <si>
    <t>Междунар отношения  (РУДН, МГИМО, ТГУ г.Томск)</t>
  </si>
  <si>
    <t>Менеджмент (РУДН)</t>
  </si>
  <si>
    <t>730 $</t>
  </si>
  <si>
    <t>Ак.МВД</t>
  </si>
  <si>
    <t>30500 оч.           21000 з/о</t>
  </si>
  <si>
    <t>Ак. МВД</t>
  </si>
  <si>
    <t> 170</t>
  </si>
  <si>
    <t> 101</t>
  </si>
  <si>
    <t> 106</t>
  </si>
  <si>
    <t> 29</t>
  </si>
  <si>
    <t>ДА МИД</t>
  </si>
  <si>
    <t>Юриспруденция профиль Международное право</t>
  </si>
  <si>
    <t>Экономика профиль Мировая экономика</t>
  </si>
  <si>
    <t>Управление бизнесом профиль «УМБ»</t>
  </si>
  <si>
    <t>Менеджмент профиль «УМП»</t>
  </si>
  <si>
    <r>
      <t xml:space="preserve">Лингвистика профиль </t>
    </r>
    <r>
      <rPr>
        <sz val="12"/>
        <color rgb="FF000000"/>
        <rFont val="Times New Roman"/>
        <family val="1"/>
        <charset val="204"/>
      </rPr>
      <t>«Подготовка переводчиков</t>
    </r>
  </si>
  <si>
    <r>
      <t xml:space="preserve">Журналистика профиль </t>
    </r>
    <r>
      <rPr>
        <sz val="12"/>
        <color rgb="FF000000"/>
        <rFont val="Times New Roman"/>
        <family val="1"/>
        <charset val="204"/>
      </rPr>
      <t>«Международная журналистика</t>
    </r>
  </si>
  <si>
    <r>
      <t xml:space="preserve">Юриспруденция </t>
    </r>
    <r>
      <rPr>
        <sz val="11"/>
        <color rgb="FF000000"/>
        <rFont val="Times New Roman"/>
        <family val="1"/>
        <charset val="204"/>
      </rPr>
      <t>профиль Международное право</t>
    </r>
  </si>
  <si>
    <r>
      <t xml:space="preserve">Экономика </t>
    </r>
    <r>
      <rPr>
        <sz val="11"/>
        <color rgb="FF000000"/>
        <rFont val="Times New Roman"/>
        <family val="1"/>
        <charset val="204"/>
      </rPr>
      <t>профиль Мировая экономика</t>
    </r>
  </si>
  <si>
    <r>
      <t xml:space="preserve">Управление бизнесом </t>
    </r>
    <r>
      <rPr>
        <sz val="11"/>
        <color rgb="FF000000"/>
        <rFont val="Times New Roman"/>
        <family val="1"/>
        <charset val="204"/>
      </rPr>
      <t>профиль «Управл.межд.бизнес»</t>
    </r>
  </si>
  <si>
    <r>
      <t xml:space="preserve">Менеджмент </t>
    </r>
    <r>
      <rPr>
        <sz val="11"/>
        <color rgb="FF000000"/>
        <rFont val="Times New Roman"/>
        <family val="1"/>
        <charset val="204"/>
      </rPr>
      <t>профиль «Управл.межд.проектами»</t>
    </r>
  </si>
  <si>
    <r>
      <t xml:space="preserve">Лингвистика </t>
    </r>
    <r>
      <rPr>
        <sz val="11"/>
        <color rgb="FF000000"/>
        <rFont val="Times New Roman"/>
        <family val="1"/>
        <charset val="204"/>
      </rPr>
      <t>профиль «Подготовка переводчиков</t>
    </r>
  </si>
  <si>
    <r>
      <t xml:space="preserve">Журналистика </t>
    </r>
    <r>
      <rPr>
        <sz val="11"/>
        <color rgb="FF000000"/>
        <rFont val="Times New Roman"/>
        <family val="1"/>
        <charset val="204"/>
      </rPr>
      <t>профиль «Международная журналистика</t>
    </r>
  </si>
  <si>
    <t>Филологическое образование (кырг.яз.и лит-ра.)</t>
  </si>
  <si>
    <t>Филологическое образование (русс.яз.и лит-ра.)</t>
  </si>
  <si>
    <t xml:space="preserve">Лингвистика                            </t>
  </si>
  <si>
    <t>Педагогика (дошкольное образование)</t>
  </si>
  <si>
    <t>Художественное образование (музыкальное искусство)</t>
  </si>
  <si>
    <t>Художественное образование (художественное  искусство)</t>
  </si>
  <si>
    <t>Филологическое образование( английский язык)</t>
  </si>
  <si>
    <t>Филологияческое образование(немецкий язык )</t>
  </si>
  <si>
    <t>Лингвистика (перевод и переводоведение)</t>
  </si>
  <si>
    <t>Международное отношение</t>
  </si>
  <si>
    <t xml:space="preserve">Математика </t>
  </si>
  <si>
    <t xml:space="preserve">Информатика-здравоохранения </t>
  </si>
  <si>
    <t xml:space="preserve">Информационных систем и технологий </t>
  </si>
  <si>
    <t>Информатика и вычислительная техника (Автоматизированные системы обработки информации и управление (АСОИУ)</t>
  </si>
  <si>
    <t>Информатика и вычислительная техника (програмное обеспечение вычислительной техники и автоматизированных систем (ПОВТАС</t>
  </si>
  <si>
    <t>Программная инженерия (710400)</t>
  </si>
  <si>
    <t>Математическое обеспечение адм.и информационных систем (510700) МОАИС</t>
  </si>
  <si>
    <t xml:space="preserve">Физико-математическое образование (физика) </t>
  </si>
  <si>
    <t>Графический дизайн(570400)</t>
  </si>
  <si>
    <t>Электроэненгетика, электротехника</t>
  </si>
  <si>
    <t>Естественно-научное образования(биология)</t>
  </si>
  <si>
    <t>Естественно-научное образования (химия)</t>
  </si>
  <si>
    <t xml:space="preserve">Естественно-научное образования (Химия-биология) </t>
  </si>
  <si>
    <t>Естественно-научное образования (география)</t>
  </si>
  <si>
    <t>Биология (520100)</t>
  </si>
  <si>
    <t>Химия-520100</t>
  </si>
  <si>
    <t>Библиотека и документоведение</t>
  </si>
  <si>
    <t xml:space="preserve">Таможенное дело </t>
  </si>
  <si>
    <t xml:space="preserve">Правоохранительная деятельность </t>
  </si>
  <si>
    <t xml:space="preserve">Социальная работа </t>
  </si>
  <si>
    <t>Экономика (управление экономикой на на предприятии )</t>
  </si>
  <si>
    <t>Экономика (бухгалтерский учет,аудит и анализ)</t>
  </si>
  <si>
    <t>Эканомика (налог и налогообложение)</t>
  </si>
  <si>
    <t xml:space="preserve">Государственное и муниципальное управление </t>
  </si>
  <si>
    <t>Экономика (математических методов в экономике)</t>
  </si>
  <si>
    <t>Лингвистика (Перевод и переводоведение</t>
  </si>
  <si>
    <t>Управление бизнесом (международный бизнес)</t>
  </si>
  <si>
    <t>Туризм (международный туризм)</t>
  </si>
  <si>
    <t xml:space="preserve">Юриспруденция (международное право) </t>
  </si>
  <si>
    <t xml:space="preserve">Европоведение </t>
  </si>
  <si>
    <t xml:space="preserve">Америковедение </t>
  </si>
  <si>
    <t>Лингвистика (перевод и переводоведение )</t>
  </si>
  <si>
    <t>Математика и компьютерные науки</t>
  </si>
  <si>
    <t xml:space="preserve">Филологическое образование </t>
  </si>
  <si>
    <t xml:space="preserve">Политология </t>
  </si>
  <si>
    <t xml:space="preserve">Социально-экономическое образование (история) </t>
  </si>
  <si>
    <t xml:space="preserve">Филологическое образование (кырг.яз.и лит-ра) </t>
  </si>
  <si>
    <t>Филология(кырг.яз.и лит-ра)</t>
  </si>
  <si>
    <t xml:space="preserve">Искусство костюма и текстиля  </t>
  </si>
  <si>
    <t>Филология(русский язык и литература)</t>
  </si>
  <si>
    <t>Филология(иностранный язык)</t>
  </si>
  <si>
    <t>Филологияческое образование(иностранный язык)</t>
  </si>
  <si>
    <t>Лингвистика (китайский язык)</t>
  </si>
  <si>
    <t>Педагогика (начальное образования)</t>
  </si>
  <si>
    <t>Педагогика (физ.культура)</t>
  </si>
  <si>
    <t xml:space="preserve">Биология </t>
  </si>
  <si>
    <t xml:space="preserve">Естественно-научное образование </t>
  </si>
  <si>
    <t xml:space="preserve">Физико-математическое образование (математика,информатика) </t>
  </si>
  <si>
    <t xml:space="preserve">Менеджмент в образовании </t>
  </si>
  <si>
    <t xml:space="preserve">Информатика и вычеслительная техника </t>
  </si>
  <si>
    <t xml:space="preserve">Физика(510400) </t>
  </si>
  <si>
    <t xml:space="preserve">Электроэненгетика, электротехника </t>
  </si>
  <si>
    <t xml:space="preserve">Физико-математическое образование </t>
  </si>
  <si>
    <t xml:space="preserve">Общественное здравоохранение </t>
  </si>
  <si>
    <t xml:space="preserve">Эстрадное музыкальное искусство </t>
  </si>
  <si>
    <t xml:space="preserve">Лечебное дело (иностр.) </t>
  </si>
  <si>
    <t xml:space="preserve">Медико-профилактическое дело </t>
  </si>
  <si>
    <t>Фармация (вечернее)</t>
  </si>
  <si>
    <t>Сестренское дело (вечернее)</t>
  </si>
  <si>
    <t>Режиссура</t>
  </si>
  <si>
    <t xml:space="preserve">Лингвистика  (Теория и методика преподавания иностранных язык и культуры                     </t>
  </si>
  <si>
    <t>Филологияческое образование( английский язык)</t>
  </si>
  <si>
    <t>Математика (510100)</t>
  </si>
  <si>
    <t>Информатика и вычислительная техника (Програмное обеспечение вычислительной техники и автоматизированных  систем  (ПОВТАС)</t>
  </si>
  <si>
    <t>Естественно-научное образования (биология)</t>
  </si>
  <si>
    <t xml:space="preserve">Естественно-научное образования Химия-биология </t>
  </si>
  <si>
    <t>Экономика (Математических методов в экономике)</t>
  </si>
  <si>
    <t>Туризм (Международный туризм)</t>
  </si>
  <si>
    <t>Юриспруденция (международное право)</t>
  </si>
  <si>
    <t>Инженер программирования (710400)</t>
  </si>
  <si>
    <t>Графический дизайнер (570400)</t>
  </si>
  <si>
    <t xml:space="preserve">Инженер программирования </t>
  </si>
  <si>
    <t>Политология (магистратура)</t>
  </si>
  <si>
    <t>Регионоведение (магистратура)</t>
  </si>
  <si>
    <t>Международное отношение (магистратура )</t>
  </si>
  <si>
    <t xml:space="preserve">Востоковедение, африканистика </t>
  </si>
  <si>
    <t xml:space="preserve">Филологическое образование (кыргызский язык и литературара) </t>
  </si>
  <si>
    <t>Филология(кыргызский язык и литература)</t>
  </si>
  <si>
    <t xml:space="preserve">Художественное образование </t>
  </si>
  <si>
    <t>Филологическое образование (русукий язык и литература)</t>
  </si>
  <si>
    <t>Филология(русский язык и литературара )</t>
  </si>
  <si>
    <t xml:space="preserve">Лингвистика                          </t>
  </si>
  <si>
    <t>Педагогика (педагогика и методика начального образования, физкультура )</t>
  </si>
  <si>
    <t>Менеджмент (магистратура)</t>
  </si>
  <si>
    <t xml:space="preserve">Биология (520100) </t>
  </si>
  <si>
    <t>География (магистратура )</t>
  </si>
  <si>
    <t xml:space="preserve">Естественно-научное образование (биология) </t>
  </si>
  <si>
    <t xml:space="preserve">Химия-520100 </t>
  </si>
  <si>
    <t xml:space="preserve">Математика (510100) </t>
  </si>
  <si>
    <t>Менеджмент в образовании (магистратура )</t>
  </si>
  <si>
    <t>Компьютерная лингвистка</t>
  </si>
  <si>
    <t>Лингвистика (профиль перевод и переводоведение)</t>
  </si>
  <si>
    <t>Технологии и конструирование изделий легкой промышленности</t>
  </si>
  <si>
    <t>Исскуство костюма и текстиля</t>
  </si>
  <si>
    <t xml:space="preserve">Дизайн архитектурной среды </t>
  </si>
  <si>
    <t>Информатика и технология программирования</t>
  </si>
  <si>
    <t>Прикладная матеатика и информатика</t>
  </si>
  <si>
    <t>Технологии производства и переработки сельскохозяйственной продукции</t>
  </si>
  <si>
    <t>Картография и геоинформатика</t>
  </si>
  <si>
    <t>Естественно-научное образование</t>
  </si>
  <si>
    <t>Менеджмент  в  образовании</t>
  </si>
  <si>
    <t xml:space="preserve">26 500  </t>
  </si>
  <si>
    <t> 74%</t>
  </si>
  <si>
    <t> 26 500</t>
  </si>
  <si>
    <t>34450/           39000</t>
  </si>
  <si>
    <t xml:space="preserve"> 30000 </t>
  </si>
  <si>
    <t xml:space="preserve"> 39000 </t>
  </si>
  <si>
    <t> 34450</t>
  </si>
  <si>
    <t>Информатика в здравоохранения и биомедицинская инженерия</t>
  </si>
  <si>
    <t>Сельское хозяйство</t>
  </si>
  <si>
    <t>Прикладная математика</t>
  </si>
  <si>
    <t>АДАМ</t>
  </si>
  <si>
    <t>Информационые системы и технологии</t>
  </si>
  <si>
    <t>Лечебное дело (5 лет)</t>
  </si>
  <si>
    <t>Лечебное дело (6 лет)</t>
  </si>
  <si>
    <t>"АДАМ"</t>
  </si>
  <si>
    <t> 30 000</t>
  </si>
  <si>
    <t> 1000$</t>
  </si>
  <si>
    <t>1000$</t>
  </si>
  <si>
    <t>Информатика</t>
  </si>
  <si>
    <t>Итого по ВУЗу</t>
  </si>
  <si>
    <t>2700$</t>
  </si>
  <si>
    <t> 74</t>
  </si>
  <si>
    <t>80 </t>
  </si>
  <si>
    <t xml:space="preserve">УНПК </t>
  </si>
  <si>
    <t>10000/19250</t>
  </si>
  <si>
    <t>СМУ</t>
  </si>
  <si>
    <t>Кыргызский язык и литература</t>
  </si>
  <si>
    <t>Педагогика и методика начального образования</t>
  </si>
  <si>
    <t>Филологическое образование Английский язык</t>
  </si>
  <si>
    <t>Лечебное Дело</t>
  </si>
  <si>
    <t>1680 дол</t>
  </si>
  <si>
    <t>1650$</t>
  </si>
  <si>
    <t>Кейин</t>
  </si>
  <si>
    <t>Филология (корейский язык и литература)</t>
  </si>
  <si>
    <t>Компьютерные науки</t>
  </si>
  <si>
    <t>Коммуникации и СМИ</t>
  </si>
  <si>
    <t>Салымб</t>
  </si>
  <si>
    <t>2400$</t>
  </si>
  <si>
    <t>28500-36700</t>
  </si>
  <si>
    <t>Лечебное дело (нормативный срок обучения 5 лет)</t>
  </si>
  <si>
    <t>$1200</t>
  </si>
  <si>
    <t>РМУ</t>
  </si>
  <si>
    <t>Роэль</t>
  </si>
  <si>
    <t>0</t>
  </si>
  <si>
    <t>Антропология</t>
  </si>
  <si>
    <t>Свободные искусства и науки</t>
  </si>
  <si>
    <t>Телевидение, кино и визуальное искусство</t>
  </si>
  <si>
    <t>Прикладная психология</t>
  </si>
  <si>
    <t>Талант менеджмент</t>
  </si>
  <si>
    <t>Ак.ОБСЕ</t>
  </si>
  <si>
    <t>АИ</t>
  </si>
  <si>
    <t>30000\    35000</t>
  </si>
  <si>
    <t>Государственные вузы</t>
  </si>
  <si>
    <t>\</t>
  </si>
  <si>
    <t xml:space="preserve">Информация о контингенте студентов высших учебных заведений Кыргызской Республики в разрезе направлений подготовки и специальностей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</si>
</sst>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Times New Roman"/>
      <family val="1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8" fillId="0" borderId="0"/>
  </cellStyleXfs>
  <cellXfs count="271">
    <xf numFmtId="0" fontId="0" fillId="0" borderId="0" xfId="0"/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/>
    <xf numFmtId="0" fontId="6" fillId="0" borderId="1" xfId="0" applyFont="1" applyBorder="1" applyAlignment="1">
      <alignment horizontal="left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Font="1" applyBorder="1"/>
    <xf numFmtId="0" fontId="13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wrapText="1"/>
    </xf>
    <xf numFmtId="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9" fontId="14" fillId="0" borderId="1" xfId="0" applyNumberFormat="1" applyFont="1" applyBorder="1" applyAlignment="1">
      <alignment horizontal="center"/>
    </xf>
    <xf numFmtId="0" fontId="15" fillId="3" borderId="1" xfId="0" applyFont="1" applyFill="1" applyBorder="1"/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3" fillId="0" borderId="0" xfId="0" applyFont="1"/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9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/>
    <xf numFmtId="0" fontId="14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6" fillId="0" borderId="0" xfId="0" applyFont="1"/>
    <xf numFmtId="0" fontId="5" fillId="0" borderId="23" xfId="0" applyFont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1" fontId="0" fillId="0" borderId="1" xfId="0" applyNumberFormat="1" applyFont="1" applyBorder="1"/>
    <xf numFmtId="1" fontId="14" fillId="0" borderId="1" xfId="0" applyNumberFormat="1" applyFont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9" fontId="18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/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19" fillId="3" borderId="1" xfId="0" applyFont="1" applyFill="1" applyBorder="1"/>
    <xf numFmtId="0" fontId="20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9" fillId="0" borderId="1" xfId="0" applyFont="1" applyFill="1" applyBorder="1"/>
    <xf numFmtId="9" fontId="19" fillId="0" borderId="1" xfId="0" applyNumberFormat="1" applyFont="1" applyFill="1" applyBorder="1"/>
    <xf numFmtId="164" fontId="19" fillId="0" borderId="1" xfId="0" applyNumberFormat="1" applyFont="1" applyFill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 applyProtection="1">
      <alignment horizontal="left" vertical="center" wrapText="1" readingOrder="1"/>
      <protection locked="0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wrapText="1"/>
    </xf>
    <xf numFmtId="0" fontId="20" fillId="0" borderId="1" xfId="0" applyFont="1" applyFill="1" applyBorder="1"/>
    <xf numFmtId="0" fontId="20" fillId="3" borderId="1" xfId="0" applyFont="1" applyFill="1" applyBorder="1" applyAlignment="1">
      <alignment horizontal="right"/>
    </xf>
    <xf numFmtId="164" fontId="20" fillId="3" borderId="1" xfId="0" applyNumberFormat="1" applyFont="1" applyFill="1" applyBorder="1"/>
    <xf numFmtId="0" fontId="19" fillId="6" borderId="1" xfId="0" applyFont="1" applyFill="1" applyBorder="1" applyAlignment="1" applyProtection="1">
      <alignment horizontal="left" vertical="center" wrapText="1" readingOrder="1"/>
      <protection locked="0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5" fillId="3" borderId="2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20" fillId="3" borderId="1" xfId="0" applyFont="1" applyFill="1" applyBorder="1" applyAlignment="1">
      <alignment vertical="top" wrapText="1"/>
    </xf>
    <xf numFmtId="9" fontId="13" fillId="0" borderId="1" xfId="0" applyNumberFormat="1" applyFont="1" applyBorder="1"/>
    <xf numFmtId="0" fontId="22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right" vertical="center"/>
    </xf>
    <xf numFmtId="9" fontId="1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9" fontId="13" fillId="0" borderId="1" xfId="0" applyNumberFormat="1" applyFont="1" applyBorder="1" applyAlignment="1">
      <alignment wrapText="1"/>
    </xf>
    <xf numFmtId="9" fontId="15" fillId="3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9" fontId="17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9" fontId="13" fillId="0" borderId="1" xfId="5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9" fontId="13" fillId="2" borderId="1" xfId="5" applyFont="1" applyFill="1" applyBorder="1" applyAlignment="1">
      <alignment horizontal="center" wrapText="1"/>
    </xf>
    <xf numFmtId="9" fontId="18" fillId="3" borderId="1" xfId="0" applyNumberFormat="1" applyFont="1" applyFill="1" applyBorder="1" applyAlignment="1">
      <alignment wrapText="1"/>
    </xf>
    <xf numFmtId="0" fontId="15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9" fontId="20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9" fontId="19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9" fontId="15" fillId="3" borderId="1" xfId="0" applyNumberFormat="1" applyFont="1" applyFill="1" applyBorder="1"/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9" fontId="19" fillId="0" borderId="1" xfId="0" applyNumberFormat="1" applyFont="1" applyBorder="1"/>
    <xf numFmtId="9" fontId="12" fillId="3" borderId="1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wrapText="1"/>
    </xf>
    <xf numFmtId="0" fontId="3" fillId="0" borderId="0" xfId="0" applyFont="1" applyFill="1"/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9" fontId="22" fillId="0" borderId="1" xfId="0" applyNumberFormat="1" applyFont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/>
    </xf>
    <xf numFmtId="9" fontId="5" fillId="0" borderId="1" xfId="0" applyNumberFormat="1" applyFont="1" applyBorder="1" applyAlignment="1">
      <alignment vertical="top"/>
    </xf>
    <xf numFmtId="9" fontId="9" fillId="0" borderId="1" xfId="0" applyNumberFormat="1" applyFont="1" applyBorder="1" applyAlignment="1">
      <alignment vertical="top"/>
    </xf>
    <xf numFmtId="9" fontId="5" fillId="2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27" fillId="0" borderId="4" xfId="0" applyFont="1" applyBorder="1" applyAlignment="1">
      <alignment horizontal="left" wrapText="1"/>
    </xf>
    <xf numFmtId="0" fontId="27" fillId="0" borderId="2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9" fontId="29" fillId="0" borderId="1" xfId="0" applyNumberFormat="1" applyFont="1" applyBorder="1" applyAlignment="1">
      <alignment horizontal="center" vertical="center" wrapText="1"/>
    </xf>
    <xf numFmtId="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1" xfId="7" applyFont="1" applyBorder="1" applyAlignment="1">
      <alignment horizontal="center" vertical="center" wrapText="1"/>
    </xf>
    <xf numFmtId="49" fontId="14" fillId="0" borderId="1" xfId="7" applyNumberFormat="1" applyFont="1" applyBorder="1" applyAlignment="1">
      <alignment horizontal="center" vertical="center" wrapText="1"/>
    </xf>
    <xf numFmtId="9" fontId="20" fillId="3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top" wrapText="1"/>
    </xf>
    <xf numFmtId="9" fontId="3" fillId="3" borderId="1" xfId="0" applyNumberFormat="1" applyFont="1" applyFill="1" applyBorder="1"/>
    <xf numFmtId="0" fontId="15" fillId="3" borderId="1" xfId="0" applyFont="1" applyFill="1" applyBorder="1" applyAlignment="1">
      <alignment horizontal="center" wrapText="1"/>
    </xf>
    <xf numFmtId="9" fontId="20" fillId="5" borderId="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 wrapText="1"/>
    </xf>
    <xf numFmtId="9" fontId="20" fillId="3" borderId="1" xfId="0" applyNumberFormat="1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9" fillId="0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left" wrapText="1"/>
    </xf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30" fillId="0" borderId="0" xfId="0" applyFont="1"/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Обычный" xfId="0" builtinId="0"/>
    <cellStyle name="Обычный 10" xfId="4"/>
    <cellStyle name="Обычный 2" xfId="6"/>
    <cellStyle name="Обычный 3" xfId="1"/>
    <cellStyle name="Обычный 4" xfId="7"/>
    <cellStyle name="Обычный 6" xfId="2"/>
    <cellStyle name="Обычный 7" xfId="3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90;&#1072;&#1090;&#1080;&#1089;&#1090;&#1080;&#1082;&#1072;%20&#1074;&#1091;&#1079;&#1099;_2020-2021%20&#1091;&#1095;.&#1075;/&#1050;&#1058;&#1059;%20&#1052;&#1072;&#1085;&#1072;&#1089;_&#1073;&#1072;&#1082;&#1072;&#1083;&#1072;&#1074;&#1088;_&#1055;&#1055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 1"/>
      <sheetName val="TABL 3"/>
      <sheetName val="LIST"/>
      <sheetName val="ППС КТУ МАНАС"/>
    </sheetNames>
    <sheetDataSet>
      <sheetData sheetId="0"/>
      <sheetData sheetId="1"/>
      <sheetData sheetId="2">
        <row r="2">
          <cell r="E2">
            <v>2</v>
          </cell>
          <cell r="F2">
            <v>2</v>
          </cell>
          <cell r="H2">
            <v>2</v>
          </cell>
          <cell r="L2">
            <v>4</v>
          </cell>
          <cell r="M2" t="str">
            <v>KIRGIZİSTAN</v>
          </cell>
        </row>
        <row r="3">
          <cell r="E3">
            <v>3</v>
          </cell>
          <cell r="F3">
            <v>3</v>
          </cell>
          <cell r="H3">
            <v>2</v>
          </cell>
          <cell r="L3">
            <v>4</v>
          </cell>
          <cell r="M3" t="str">
            <v>KIRGIZİSTAN</v>
          </cell>
        </row>
        <row r="4">
          <cell r="E4">
            <v>3</v>
          </cell>
          <cell r="F4">
            <v>3</v>
          </cell>
          <cell r="H4">
            <v>2</v>
          </cell>
          <cell r="L4">
            <v>4</v>
          </cell>
          <cell r="M4" t="str">
            <v>KIRGIZİSTAN</v>
          </cell>
        </row>
        <row r="5">
          <cell r="E5">
            <v>4</v>
          </cell>
          <cell r="F5">
            <v>4</v>
          </cell>
          <cell r="H5">
            <v>2</v>
          </cell>
          <cell r="L5">
            <v>4</v>
          </cell>
          <cell r="M5" t="str">
            <v>KIRGIZİSTAN</v>
          </cell>
        </row>
        <row r="6">
          <cell r="E6">
            <v>11</v>
          </cell>
          <cell r="F6">
            <v>1</v>
          </cell>
          <cell r="H6">
            <v>2</v>
          </cell>
          <cell r="L6">
            <v>4</v>
          </cell>
          <cell r="M6" t="str">
            <v>KIRGIZİSTAN</v>
          </cell>
        </row>
        <row r="7">
          <cell r="E7">
            <v>1</v>
          </cell>
          <cell r="F7">
            <v>2</v>
          </cell>
          <cell r="H7">
            <v>2</v>
          </cell>
          <cell r="L7">
            <v>4</v>
          </cell>
          <cell r="M7" t="str">
            <v>KIRGIZİSTAN</v>
          </cell>
        </row>
        <row r="8">
          <cell r="E8">
            <v>1</v>
          </cell>
          <cell r="F8">
            <v>5</v>
          </cell>
          <cell r="H8">
            <v>2</v>
          </cell>
          <cell r="L8">
            <v>4</v>
          </cell>
          <cell r="M8" t="str">
            <v>KIRGIZİSTAN</v>
          </cell>
        </row>
        <row r="9">
          <cell r="E9">
            <v>1</v>
          </cell>
          <cell r="F9">
            <v>59</v>
          </cell>
          <cell r="H9">
            <v>2</v>
          </cell>
          <cell r="L9">
            <v>4</v>
          </cell>
          <cell r="M9" t="str">
            <v>KIRGIZİSTAN</v>
          </cell>
        </row>
        <row r="10">
          <cell r="E10">
            <v>1</v>
          </cell>
          <cell r="F10">
            <v>59</v>
          </cell>
          <cell r="H10">
            <v>2</v>
          </cell>
          <cell r="L10">
            <v>4</v>
          </cell>
          <cell r="M10" t="str">
            <v>SNG</v>
          </cell>
        </row>
        <row r="11">
          <cell r="E11">
            <v>3</v>
          </cell>
          <cell r="F11">
            <v>2</v>
          </cell>
          <cell r="H11">
            <v>2</v>
          </cell>
          <cell r="L11">
            <v>4</v>
          </cell>
          <cell r="M11" t="str">
            <v>KIRGIZİSTAN</v>
          </cell>
        </row>
        <row r="12">
          <cell r="E12">
            <v>3</v>
          </cell>
          <cell r="F12">
            <v>3</v>
          </cell>
          <cell r="H12">
            <v>2</v>
          </cell>
          <cell r="L12">
            <v>4</v>
          </cell>
          <cell r="M12" t="str">
            <v>D</v>
          </cell>
        </row>
        <row r="13">
          <cell r="E13">
            <v>4</v>
          </cell>
          <cell r="F13">
            <v>3</v>
          </cell>
          <cell r="H13">
            <v>2</v>
          </cell>
          <cell r="L13">
            <v>4</v>
          </cell>
          <cell r="M13" t="str">
            <v>KIRGIZİSTAN</v>
          </cell>
        </row>
        <row r="14">
          <cell r="E14">
            <v>9</v>
          </cell>
          <cell r="F14">
            <v>1</v>
          </cell>
          <cell r="H14">
            <v>2</v>
          </cell>
          <cell r="L14">
            <v>5</v>
          </cell>
          <cell r="M14" t="str">
            <v>KIRGIZİSTAN</v>
          </cell>
        </row>
        <row r="15">
          <cell r="E15">
            <v>13</v>
          </cell>
          <cell r="F15">
            <v>3</v>
          </cell>
          <cell r="H15">
            <v>2</v>
          </cell>
          <cell r="L15">
            <v>4</v>
          </cell>
          <cell r="M15" t="str">
            <v>KIRGIZİSTAN</v>
          </cell>
        </row>
        <row r="16">
          <cell r="E16">
            <v>12</v>
          </cell>
          <cell r="F16">
            <v>3</v>
          </cell>
          <cell r="H16">
            <v>2</v>
          </cell>
          <cell r="L16">
            <v>4</v>
          </cell>
          <cell r="M16" t="str">
            <v>KIRGIZİSTAN</v>
          </cell>
        </row>
        <row r="17">
          <cell r="E17">
            <v>13</v>
          </cell>
          <cell r="F17">
            <v>2</v>
          </cell>
          <cell r="H17">
            <v>2</v>
          </cell>
          <cell r="L17">
            <v>4</v>
          </cell>
          <cell r="M17" t="str">
            <v>KIRGIZİSTAN</v>
          </cell>
        </row>
        <row r="18">
          <cell r="E18">
            <v>1</v>
          </cell>
          <cell r="F18">
            <v>1</v>
          </cell>
          <cell r="H18">
            <v>2</v>
          </cell>
          <cell r="L18">
            <v>4</v>
          </cell>
          <cell r="M18" t="str">
            <v>KIRGIZİSTAN</v>
          </cell>
        </row>
        <row r="19">
          <cell r="E19">
            <v>1</v>
          </cell>
          <cell r="F19">
            <v>1</v>
          </cell>
          <cell r="H19">
            <v>2</v>
          </cell>
          <cell r="L19">
            <v>4</v>
          </cell>
          <cell r="M19" t="str">
            <v>D</v>
          </cell>
        </row>
        <row r="20">
          <cell r="E20">
            <v>1</v>
          </cell>
          <cell r="F20">
            <v>2</v>
          </cell>
          <cell r="H20">
            <v>2</v>
          </cell>
          <cell r="L20">
            <v>4</v>
          </cell>
          <cell r="M20" t="str">
            <v>KIRGIZİSTAN</v>
          </cell>
        </row>
        <row r="21">
          <cell r="E21">
            <v>1</v>
          </cell>
          <cell r="F21">
            <v>2</v>
          </cell>
          <cell r="H21">
            <v>2</v>
          </cell>
          <cell r="L21">
            <v>4</v>
          </cell>
          <cell r="M21" t="str">
            <v>KIRGIZİSTAN</v>
          </cell>
        </row>
        <row r="22">
          <cell r="E22">
            <v>1</v>
          </cell>
          <cell r="F22">
            <v>2</v>
          </cell>
          <cell r="H22">
            <v>2</v>
          </cell>
          <cell r="L22">
            <v>4</v>
          </cell>
          <cell r="M22" t="str">
            <v>KIRGIZİSTAN</v>
          </cell>
        </row>
        <row r="23">
          <cell r="E23">
            <v>1</v>
          </cell>
          <cell r="F23">
            <v>2</v>
          </cell>
          <cell r="H23">
            <v>2</v>
          </cell>
          <cell r="L23">
            <v>4</v>
          </cell>
          <cell r="M23" t="str">
            <v>D</v>
          </cell>
        </row>
        <row r="24">
          <cell r="E24">
            <v>1</v>
          </cell>
          <cell r="F24">
            <v>2</v>
          </cell>
          <cell r="H24">
            <v>2</v>
          </cell>
          <cell r="L24">
            <v>4</v>
          </cell>
          <cell r="M24" t="str">
            <v>D</v>
          </cell>
        </row>
        <row r="25">
          <cell r="E25">
            <v>1</v>
          </cell>
          <cell r="F25">
            <v>6</v>
          </cell>
          <cell r="H25">
            <v>2</v>
          </cell>
          <cell r="L25">
            <v>4</v>
          </cell>
          <cell r="M25" t="str">
            <v>KIRGIZİSTAN</v>
          </cell>
        </row>
        <row r="26">
          <cell r="E26">
            <v>1</v>
          </cell>
          <cell r="F26">
            <v>6</v>
          </cell>
          <cell r="H26">
            <v>2</v>
          </cell>
          <cell r="L26">
            <v>4</v>
          </cell>
          <cell r="M26" t="str">
            <v>KIRGIZİSTAN</v>
          </cell>
        </row>
        <row r="27">
          <cell r="E27">
            <v>1</v>
          </cell>
          <cell r="F27">
            <v>6</v>
          </cell>
          <cell r="H27">
            <v>2</v>
          </cell>
          <cell r="L27">
            <v>4</v>
          </cell>
          <cell r="M27" t="str">
            <v>D</v>
          </cell>
        </row>
        <row r="28">
          <cell r="E28">
            <v>1</v>
          </cell>
          <cell r="F28">
            <v>6</v>
          </cell>
          <cell r="H28">
            <v>2</v>
          </cell>
          <cell r="L28">
            <v>4</v>
          </cell>
          <cell r="M28" t="str">
            <v>D</v>
          </cell>
        </row>
        <row r="29">
          <cell r="E29">
            <v>1</v>
          </cell>
          <cell r="F29">
            <v>6</v>
          </cell>
          <cell r="H29">
            <v>2</v>
          </cell>
          <cell r="L29">
            <v>4</v>
          </cell>
          <cell r="M29" t="str">
            <v>D</v>
          </cell>
        </row>
        <row r="30">
          <cell r="E30">
            <v>1</v>
          </cell>
          <cell r="F30">
            <v>8</v>
          </cell>
          <cell r="H30">
            <v>2</v>
          </cell>
          <cell r="L30">
            <v>4</v>
          </cell>
          <cell r="M30" t="str">
            <v>KIRGIZİSTAN</v>
          </cell>
        </row>
        <row r="31">
          <cell r="E31">
            <v>1</v>
          </cell>
          <cell r="F31">
            <v>8</v>
          </cell>
          <cell r="H31">
            <v>2</v>
          </cell>
          <cell r="L31">
            <v>4</v>
          </cell>
          <cell r="M31" t="str">
            <v>KIRGIZİSTAN</v>
          </cell>
        </row>
        <row r="32">
          <cell r="E32">
            <v>1</v>
          </cell>
          <cell r="F32">
            <v>59</v>
          </cell>
          <cell r="H32">
            <v>2</v>
          </cell>
          <cell r="L32">
            <v>4</v>
          </cell>
          <cell r="M32" t="str">
            <v>D</v>
          </cell>
        </row>
        <row r="33">
          <cell r="E33">
            <v>2</v>
          </cell>
          <cell r="F33">
            <v>1</v>
          </cell>
          <cell r="H33">
            <v>2</v>
          </cell>
          <cell r="L33">
            <v>4</v>
          </cell>
          <cell r="M33" t="str">
            <v>KIRGIZİSTAN</v>
          </cell>
        </row>
        <row r="34">
          <cell r="E34">
            <v>2</v>
          </cell>
          <cell r="F34">
            <v>1</v>
          </cell>
          <cell r="H34">
            <v>2</v>
          </cell>
          <cell r="L34">
            <v>4</v>
          </cell>
          <cell r="M34" t="str">
            <v>D</v>
          </cell>
        </row>
        <row r="35">
          <cell r="E35">
            <v>2</v>
          </cell>
          <cell r="F35">
            <v>4</v>
          </cell>
          <cell r="H35">
            <v>2</v>
          </cell>
          <cell r="L35">
            <v>4</v>
          </cell>
          <cell r="M35" t="str">
            <v>D</v>
          </cell>
        </row>
        <row r="36">
          <cell r="E36">
            <v>2</v>
          </cell>
          <cell r="F36">
            <v>4</v>
          </cell>
          <cell r="H36">
            <v>2</v>
          </cell>
          <cell r="L36">
            <v>4</v>
          </cell>
          <cell r="M36" t="str">
            <v>SNG</v>
          </cell>
        </row>
        <row r="37">
          <cell r="E37">
            <v>2</v>
          </cell>
          <cell r="F37">
            <v>5</v>
          </cell>
          <cell r="H37">
            <v>2</v>
          </cell>
          <cell r="L37">
            <v>4</v>
          </cell>
          <cell r="M37" t="str">
            <v>KIRGIZİSTAN</v>
          </cell>
        </row>
        <row r="38">
          <cell r="E38">
            <v>3</v>
          </cell>
          <cell r="F38">
            <v>1</v>
          </cell>
          <cell r="H38">
            <v>2</v>
          </cell>
          <cell r="L38">
            <v>4</v>
          </cell>
          <cell r="M38" t="str">
            <v>KIRGIZİSTAN</v>
          </cell>
        </row>
        <row r="39">
          <cell r="E39">
            <v>3</v>
          </cell>
          <cell r="F39">
            <v>2</v>
          </cell>
          <cell r="H39">
            <v>2</v>
          </cell>
          <cell r="L39">
            <v>4</v>
          </cell>
          <cell r="M39" t="str">
            <v>KIRGIZİSTAN</v>
          </cell>
        </row>
        <row r="40">
          <cell r="E40">
            <v>3</v>
          </cell>
          <cell r="F40">
            <v>3</v>
          </cell>
          <cell r="H40">
            <v>2</v>
          </cell>
          <cell r="L40">
            <v>4</v>
          </cell>
          <cell r="M40" t="str">
            <v>KIRGIZİSTAN</v>
          </cell>
        </row>
        <row r="41">
          <cell r="E41">
            <v>3</v>
          </cell>
          <cell r="F41">
            <v>3</v>
          </cell>
          <cell r="H41">
            <v>2</v>
          </cell>
          <cell r="L41">
            <v>4</v>
          </cell>
          <cell r="M41" t="str">
            <v>KIRGIZİSTAN</v>
          </cell>
        </row>
        <row r="42">
          <cell r="E42">
            <v>3</v>
          </cell>
          <cell r="F42">
            <v>3</v>
          </cell>
          <cell r="H42">
            <v>2</v>
          </cell>
          <cell r="L42">
            <v>4</v>
          </cell>
          <cell r="M42" t="str">
            <v>KIRGIZİSTAN</v>
          </cell>
        </row>
        <row r="43">
          <cell r="E43">
            <v>3</v>
          </cell>
          <cell r="F43">
            <v>3</v>
          </cell>
          <cell r="H43">
            <v>2</v>
          </cell>
          <cell r="L43">
            <v>4</v>
          </cell>
          <cell r="M43" t="str">
            <v>KIRGIZİSTAN</v>
          </cell>
        </row>
        <row r="44">
          <cell r="E44">
            <v>3</v>
          </cell>
          <cell r="F44">
            <v>3</v>
          </cell>
          <cell r="H44">
            <v>2</v>
          </cell>
          <cell r="L44">
            <v>4</v>
          </cell>
          <cell r="M44" t="str">
            <v>KIRGIZİSTAN</v>
          </cell>
        </row>
        <row r="45">
          <cell r="E45">
            <v>3</v>
          </cell>
          <cell r="F45">
            <v>3</v>
          </cell>
          <cell r="H45">
            <v>2</v>
          </cell>
          <cell r="L45">
            <v>4</v>
          </cell>
          <cell r="M45" t="str">
            <v>D</v>
          </cell>
        </row>
        <row r="46">
          <cell r="E46">
            <v>4</v>
          </cell>
          <cell r="F46">
            <v>1</v>
          </cell>
          <cell r="H46">
            <v>2</v>
          </cell>
          <cell r="L46">
            <v>4</v>
          </cell>
          <cell r="M46" t="str">
            <v>KIRGIZİSTAN</v>
          </cell>
        </row>
        <row r="47">
          <cell r="E47">
            <v>4</v>
          </cell>
          <cell r="F47">
            <v>2</v>
          </cell>
          <cell r="H47">
            <v>2</v>
          </cell>
          <cell r="L47">
            <v>4</v>
          </cell>
          <cell r="M47" t="str">
            <v>KIRGIZİSTAN</v>
          </cell>
        </row>
        <row r="48">
          <cell r="E48">
            <v>4</v>
          </cell>
          <cell r="F48">
            <v>3</v>
          </cell>
          <cell r="H48">
            <v>2</v>
          </cell>
          <cell r="L48">
            <v>4</v>
          </cell>
          <cell r="M48" t="str">
            <v>KIRGIZİSTAN</v>
          </cell>
        </row>
        <row r="49">
          <cell r="E49">
            <v>7</v>
          </cell>
          <cell r="F49">
            <v>1</v>
          </cell>
          <cell r="H49">
            <v>2</v>
          </cell>
          <cell r="L49">
            <v>4</v>
          </cell>
          <cell r="M49" t="str">
            <v>KIRGIZİSTAN</v>
          </cell>
        </row>
        <row r="50">
          <cell r="E50">
            <v>7</v>
          </cell>
          <cell r="F50">
            <v>1</v>
          </cell>
          <cell r="H50">
            <v>1</v>
          </cell>
          <cell r="L50">
            <v>4</v>
          </cell>
          <cell r="M50" t="str">
            <v>KIRGIZİSTAN</v>
          </cell>
        </row>
        <row r="51">
          <cell r="E51">
            <v>7</v>
          </cell>
          <cell r="F51">
            <v>2</v>
          </cell>
          <cell r="H51">
            <v>2</v>
          </cell>
          <cell r="L51">
            <v>4</v>
          </cell>
          <cell r="M51" t="str">
            <v>KIRGIZİSTAN</v>
          </cell>
        </row>
        <row r="52">
          <cell r="E52">
            <v>7</v>
          </cell>
          <cell r="F52">
            <v>2</v>
          </cell>
          <cell r="H52">
            <v>2</v>
          </cell>
          <cell r="L52">
            <v>4</v>
          </cell>
          <cell r="M52" t="str">
            <v>KIRGIZİSTAN</v>
          </cell>
        </row>
        <row r="53">
          <cell r="E53">
            <v>7</v>
          </cell>
          <cell r="F53">
            <v>2</v>
          </cell>
          <cell r="H53">
            <v>1</v>
          </cell>
          <cell r="L53">
            <v>4</v>
          </cell>
          <cell r="M53" t="str">
            <v>KIRGIZİSTAN</v>
          </cell>
        </row>
        <row r="54">
          <cell r="E54">
            <v>7</v>
          </cell>
          <cell r="F54">
            <v>2</v>
          </cell>
          <cell r="H54">
            <v>2</v>
          </cell>
          <cell r="L54">
            <v>4</v>
          </cell>
          <cell r="M54" t="str">
            <v>SNG</v>
          </cell>
        </row>
        <row r="55">
          <cell r="E55">
            <v>7</v>
          </cell>
          <cell r="F55">
            <v>2</v>
          </cell>
          <cell r="H55">
            <v>2</v>
          </cell>
          <cell r="L55">
            <v>4</v>
          </cell>
          <cell r="M55" t="str">
            <v>SNG</v>
          </cell>
        </row>
        <row r="56">
          <cell r="E56">
            <v>7</v>
          </cell>
          <cell r="F56">
            <v>3</v>
          </cell>
          <cell r="H56">
            <v>2</v>
          </cell>
          <cell r="L56">
            <v>4</v>
          </cell>
          <cell r="M56" t="str">
            <v>KIRGIZİSTAN</v>
          </cell>
        </row>
        <row r="57">
          <cell r="E57">
            <v>7</v>
          </cell>
          <cell r="F57">
            <v>3</v>
          </cell>
          <cell r="H57">
            <v>2</v>
          </cell>
          <cell r="L57">
            <v>4</v>
          </cell>
          <cell r="M57" t="str">
            <v>SNG</v>
          </cell>
        </row>
        <row r="58">
          <cell r="E58">
            <v>9</v>
          </cell>
          <cell r="F58">
            <v>1</v>
          </cell>
          <cell r="H58">
            <v>2</v>
          </cell>
          <cell r="L58">
            <v>5</v>
          </cell>
          <cell r="M58" t="str">
            <v>KIRGIZİSTAN</v>
          </cell>
        </row>
        <row r="59">
          <cell r="E59">
            <v>9</v>
          </cell>
          <cell r="F59">
            <v>1</v>
          </cell>
          <cell r="H59">
            <v>2</v>
          </cell>
          <cell r="L59">
            <v>5</v>
          </cell>
          <cell r="M59" t="str">
            <v>KIRGIZİSTAN</v>
          </cell>
        </row>
        <row r="60">
          <cell r="E60">
            <v>9</v>
          </cell>
          <cell r="F60">
            <v>1</v>
          </cell>
          <cell r="H60">
            <v>2</v>
          </cell>
          <cell r="L60">
            <v>5</v>
          </cell>
          <cell r="M60" t="str">
            <v>KIRGIZİSTAN</v>
          </cell>
        </row>
        <row r="61">
          <cell r="E61">
            <v>9</v>
          </cell>
          <cell r="F61">
            <v>1</v>
          </cell>
          <cell r="H61">
            <v>2</v>
          </cell>
          <cell r="L61">
            <v>5</v>
          </cell>
          <cell r="M61" t="str">
            <v>D</v>
          </cell>
        </row>
        <row r="62">
          <cell r="E62">
            <v>13</v>
          </cell>
          <cell r="F62">
            <v>4</v>
          </cell>
          <cell r="H62">
            <v>2</v>
          </cell>
          <cell r="L62">
            <v>4</v>
          </cell>
          <cell r="M62" t="str">
            <v>KIRGIZİSTAN</v>
          </cell>
        </row>
        <row r="63">
          <cell r="E63">
            <v>11</v>
          </cell>
          <cell r="F63">
            <v>1</v>
          </cell>
          <cell r="H63">
            <v>2</v>
          </cell>
          <cell r="L63">
            <v>4</v>
          </cell>
          <cell r="M63" t="str">
            <v>KIRGIZİSTAN</v>
          </cell>
        </row>
        <row r="64">
          <cell r="E64">
            <v>11</v>
          </cell>
          <cell r="F64">
            <v>1</v>
          </cell>
          <cell r="H64">
            <v>2</v>
          </cell>
          <cell r="L64">
            <v>4</v>
          </cell>
          <cell r="M64" t="str">
            <v>KIRGIZİSTAN</v>
          </cell>
        </row>
        <row r="65">
          <cell r="E65">
            <v>11</v>
          </cell>
          <cell r="F65">
            <v>1</v>
          </cell>
          <cell r="H65">
            <v>2</v>
          </cell>
          <cell r="L65">
            <v>4</v>
          </cell>
          <cell r="M65" t="str">
            <v>KIRGIZİSTAN</v>
          </cell>
        </row>
        <row r="66">
          <cell r="E66">
            <v>11</v>
          </cell>
          <cell r="F66">
            <v>2</v>
          </cell>
          <cell r="H66">
            <v>2</v>
          </cell>
          <cell r="L66">
            <v>4</v>
          </cell>
          <cell r="M66" t="str">
            <v>KIRGIZİSTAN</v>
          </cell>
        </row>
        <row r="67">
          <cell r="E67">
            <v>11</v>
          </cell>
          <cell r="F67">
            <v>2</v>
          </cell>
          <cell r="H67">
            <v>2</v>
          </cell>
          <cell r="L67">
            <v>4</v>
          </cell>
          <cell r="M67" t="str">
            <v>D</v>
          </cell>
        </row>
        <row r="68">
          <cell r="E68">
            <v>12</v>
          </cell>
          <cell r="F68">
            <v>1</v>
          </cell>
          <cell r="H68">
            <v>2</v>
          </cell>
          <cell r="L68">
            <v>4</v>
          </cell>
          <cell r="M68" t="str">
            <v>KIRGIZİSTAN</v>
          </cell>
        </row>
        <row r="69">
          <cell r="E69">
            <v>12</v>
          </cell>
          <cell r="F69">
            <v>1</v>
          </cell>
          <cell r="H69">
            <v>1</v>
          </cell>
          <cell r="L69">
            <v>4</v>
          </cell>
          <cell r="M69" t="str">
            <v>KIRGIZİSTAN</v>
          </cell>
        </row>
        <row r="70">
          <cell r="E70">
            <v>12</v>
          </cell>
          <cell r="F70">
            <v>2</v>
          </cell>
          <cell r="H70">
            <v>2</v>
          </cell>
          <cell r="L70">
            <v>4</v>
          </cell>
          <cell r="M70" t="str">
            <v>KIRGIZİSTAN</v>
          </cell>
        </row>
        <row r="71">
          <cell r="E71">
            <v>12</v>
          </cell>
          <cell r="F71">
            <v>2</v>
          </cell>
          <cell r="H71">
            <v>2</v>
          </cell>
          <cell r="L71">
            <v>4</v>
          </cell>
          <cell r="M71" t="str">
            <v>KIRGIZİSTAN</v>
          </cell>
        </row>
        <row r="72">
          <cell r="E72">
            <v>12</v>
          </cell>
          <cell r="F72">
            <v>3</v>
          </cell>
          <cell r="H72">
            <v>2</v>
          </cell>
          <cell r="L72">
            <v>4</v>
          </cell>
          <cell r="M72" t="str">
            <v>KIRGIZİSTAN</v>
          </cell>
        </row>
        <row r="73">
          <cell r="E73">
            <v>13</v>
          </cell>
          <cell r="F73">
            <v>1</v>
          </cell>
          <cell r="H73">
            <v>2</v>
          </cell>
          <cell r="L73">
            <v>4</v>
          </cell>
          <cell r="M73" t="str">
            <v>KIRGIZİSTAN</v>
          </cell>
        </row>
        <row r="74">
          <cell r="E74">
            <v>1</v>
          </cell>
          <cell r="F74">
            <v>2</v>
          </cell>
          <cell r="H74">
            <v>2</v>
          </cell>
          <cell r="L74">
            <v>4</v>
          </cell>
          <cell r="M74" t="str">
            <v>KIRGIZİSTAN</v>
          </cell>
        </row>
        <row r="75">
          <cell r="E75">
            <v>1</v>
          </cell>
          <cell r="F75">
            <v>2</v>
          </cell>
          <cell r="H75">
            <v>2</v>
          </cell>
          <cell r="L75">
            <v>4</v>
          </cell>
          <cell r="M75" t="str">
            <v>KIRGIZİSTAN</v>
          </cell>
        </row>
        <row r="76">
          <cell r="E76">
            <v>1</v>
          </cell>
          <cell r="F76">
            <v>2</v>
          </cell>
          <cell r="H76">
            <v>2</v>
          </cell>
          <cell r="L76">
            <v>4</v>
          </cell>
          <cell r="M76" t="str">
            <v>KIRGIZİSTAN</v>
          </cell>
        </row>
        <row r="77">
          <cell r="E77">
            <v>1</v>
          </cell>
          <cell r="F77">
            <v>2</v>
          </cell>
          <cell r="H77">
            <v>2</v>
          </cell>
          <cell r="L77">
            <v>4</v>
          </cell>
          <cell r="M77" t="str">
            <v>D</v>
          </cell>
        </row>
        <row r="78">
          <cell r="E78">
            <v>1</v>
          </cell>
          <cell r="F78">
            <v>2</v>
          </cell>
          <cell r="H78">
            <v>2</v>
          </cell>
          <cell r="L78">
            <v>4</v>
          </cell>
          <cell r="M78" t="str">
            <v>D</v>
          </cell>
        </row>
        <row r="79">
          <cell r="E79">
            <v>1</v>
          </cell>
          <cell r="F79">
            <v>2</v>
          </cell>
          <cell r="H79">
            <v>2</v>
          </cell>
          <cell r="L79">
            <v>4</v>
          </cell>
          <cell r="M79" t="str">
            <v>D</v>
          </cell>
        </row>
        <row r="80">
          <cell r="E80">
            <v>1</v>
          </cell>
          <cell r="F80">
            <v>3</v>
          </cell>
          <cell r="H80">
            <v>2</v>
          </cell>
          <cell r="L80">
            <v>4</v>
          </cell>
          <cell r="M80" t="str">
            <v>KIRGIZİSTAN</v>
          </cell>
        </row>
        <row r="81">
          <cell r="E81">
            <v>1</v>
          </cell>
          <cell r="F81">
            <v>3</v>
          </cell>
          <cell r="H81">
            <v>2</v>
          </cell>
          <cell r="L81">
            <v>4</v>
          </cell>
          <cell r="M81" t="str">
            <v>D</v>
          </cell>
        </row>
        <row r="82">
          <cell r="E82">
            <v>1</v>
          </cell>
          <cell r="F82">
            <v>3</v>
          </cell>
          <cell r="H82">
            <v>2</v>
          </cell>
          <cell r="L82">
            <v>4</v>
          </cell>
          <cell r="M82" t="str">
            <v>D</v>
          </cell>
        </row>
        <row r="83">
          <cell r="E83">
            <v>1</v>
          </cell>
          <cell r="F83">
            <v>3</v>
          </cell>
          <cell r="H83">
            <v>2</v>
          </cell>
          <cell r="L83">
            <v>4</v>
          </cell>
          <cell r="M83" t="str">
            <v>D</v>
          </cell>
        </row>
        <row r="84">
          <cell r="E84">
            <v>1</v>
          </cell>
          <cell r="F84">
            <v>3</v>
          </cell>
          <cell r="H84">
            <v>2</v>
          </cell>
          <cell r="L84">
            <v>4</v>
          </cell>
          <cell r="M84" t="str">
            <v>D</v>
          </cell>
        </row>
        <row r="85">
          <cell r="E85">
            <v>1</v>
          </cell>
          <cell r="F85">
            <v>3</v>
          </cell>
          <cell r="H85">
            <v>2</v>
          </cell>
          <cell r="L85">
            <v>4</v>
          </cell>
          <cell r="M85" t="str">
            <v>SNG</v>
          </cell>
        </row>
        <row r="86">
          <cell r="E86">
            <v>1</v>
          </cell>
          <cell r="F86">
            <v>4</v>
          </cell>
          <cell r="H86">
            <v>2</v>
          </cell>
          <cell r="L86">
            <v>4</v>
          </cell>
          <cell r="M86" t="str">
            <v>KIRGIZİSTAN</v>
          </cell>
        </row>
        <row r="87">
          <cell r="E87">
            <v>1</v>
          </cell>
          <cell r="F87">
            <v>4</v>
          </cell>
          <cell r="H87">
            <v>2</v>
          </cell>
          <cell r="L87">
            <v>4</v>
          </cell>
          <cell r="M87" t="str">
            <v>KIRGIZİSTAN</v>
          </cell>
        </row>
        <row r="88">
          <cell r="E88">
            <v>1</v>
          </cell>
          <cell r="F88">
            <v>4</v>
          </cell>
          <cell r="H88">
            <v>2</v>
          </cell>
          <cell r="L88">
            <v>4</v>
          </cell>
          <cell r="M88" t="str">
            <v>D</v>
          </cell>
        </row>
        <row r="89">
          <cell r="E89">
            <v>1</v>
          </cell>
          <cell r="F89">
            <v>4</v>
          </cell>
          <cell r="H89">
            <v>2</v>
          </cell>
          <cell r="L89">
            <v>4</v>
          </cell>
          <cell r="M89" t="str">
            <v>SNG</v>
          </cell>
        </row>
        <row r="90">
          <cell r="E90">
            <v>1</v>
          </cell>
          <cell r="F90">
            <v>6</v>
          </cell>
          <cell r="H90">
            <v>2</v>
          </cell>
          <cell r="L90">
            <v>4</v>
          </cell>
          <cell r="M90" t="str">
            <v>D</v>
          </cell>
        </row>
        <row r="91">
          <cell r="E91">
            <v>1</v>
          </cell>
          <cell r="F91">
            <v>7</v>
          </cell>
          <cell r="H91">
            <v>2</v>
          </cell>
          <cell r="L91">
            <v>4</v>
          </cell>
          <cell r="M91" t="str">
            <v>KIRGIZİSTAN</v>
          </cell>
        </row>
        <row r="92">
          <cell r="E92">
            <v>1</v>
          </cell>
          <cell r="F92">
            <v>7</v>
          </cell>
          <cell r="H92">
            <v>2</v>
          </cell>
          <cell r="L92">
            <v>4</v>
          </cell>
          <cell r="M92" t="str">
            <v>D</v>
          </cell>
        </row>
        <row r="93">
          <cell r="E93">
            <v>1</v>
          </cell>
          <cell r="F93">
            <v>8</v>
          </cell>
          <cell r="H93">
            <v>2</v>
          </cell>
          <cell r="L93">
            <v>4</v>
          </cell>
          <cell r="M93" t="str">
            <v>KIRGIZİSTAN</v>
          </cell>
        </row>
        <row r="94">
          <cell r="E94">
            <v>1</v>
          </cell>
          <cell r="F94">
            <v>8</v>
          </cell>
          <cell r="H94">
            <v>2</v>
          </cell>
          <cell r="L94">
            <v>4</v>
          </cell>
          <cell r="M94" t="str">
            <v>KIRGIZİSTAN</v>
          </cell>
        </row>
        <row r="95">
          <cell r="E95">
            <v>1</v>
          </cell>
          <cell r="F95">
            <v>8</v>
          </cell>
          <cell r="H95">
            <v>2</v>
          </cell>
          <cell r="L95">
            <v>4</v>
          </cell>
          <cell r="M95" t="str">
            <v>SNG</v>
          </cell>
        </row>
        <row r="96">
          <cell r="E96">
            <v>1</v>
          </cell>
          <cell r="F96">
            <v>59</v>
          </cell>
          <cell r="H96">
            <v>2</v>
          </cell>
          <cell r="L96">
            <v>4</v>
          </cell>
          <cell r="M96" t="str">
            <v>KIRGIZİSTAN</v>
          </cell>
        </row>
        <row r="97">
          <cell r="E97">
            <v>1</v>
          </cell>
          <cell r="F97">
            <v>59</v>
          </cell>
          <cell r="H97">
            <v>2</v>
          </cell>
          <cell r="L97">
            <v>4</v>
          </cell>
          <cell r="M97" t="str">
            <v>KIRGIZİSTAN</v>
          </cell>
        </row>
        <row r="98">
          <cell r="E98">
            <v>1</v>
          </cell>
          <cell r="F98">
            <v>59</v>
          </cell>
          <cell r="H98">
            <v>2</v>
          </cell>
          <cell r="L98">
            <v>4</v>
          </cell>
          <cell r="M98" t="str">
            <v>SNG</v>
          </cell>
        </row>
        <row r="99">
          <cell r="E99">
            <v>2</v>
          </cell>
          <cell r="F99">
            <v>1</v>
          </cell>
          <cell r="H99">
            <v>2</v>
          </cell>
          <cell r="L99">
            <v>4</v>
          </cell>
          <cell r="M99" t="str">
            <v>KIRGIZİSTAN</v>
          </cell>
        </row>
        <row r="100">
          <cell r="E100">
            <v>2</v>
          </cell>
          <cell r="F100">
            <v>1</v>
          </cell>
          <cell r="H100">
            <v>2</v>
          </cell>
          <cell r="L100">
            <v>4</v>
          </cell>
          <cell r="M100" t="str">
            <v>KIRGIZİSTAN</v>
          </cell>
        </row>
        <row r="101">
          <cell r="E101">
            <v>2</v>
          </cell>
          <cell r="F101">
            <v>1</v>
          </cell>
          <cell r="H101">
            <v>2</v>
          </cell>
          <cell r="L101">
            <v>4</v>
          </cell>
          <cell r="M101" t="str">
            <v>SNG</v>
          </cell>
        </row>
        <row r="102">
          <cell r="E102">
            <v>2</v>
          </cell>
          <cell r="F102">
            <v>2</v>
          </cell>
          <cell r="H102">
            <v>2</v>
          </cell>
          <cell r="L102">
            <v>4</v>
          </cell>
          <cell r="M102" t="str">
            <v>KIRGIZİSTAN</v>
          </cell>
        </row>
        <row r="103">
          <cell r="E103">
            <v>2</v>
          </cell>
          <cell r="F103">
            <v>2</v>
          </cell>
          <cell r="H103">
            <v>2</v>
          </cell>
          <cell r="L103">
            <v>4</v>
          </cell>
          <cell r="M103" t="str">
            <v>KIRGIZİSTAN</v>
          </cell>
        </row>
        <row r="104">
          <cell r="E104">
            <v>2</v>
          </cell>
          <cell r="F104">
            <v>2</v>
          </cell>
          <cell r="H104">
            <v>2</v>
          </cell>
          <cell r="L104">
            <v>4</v>
          </cell>
          <cell r="M104" t="str">
            <v>SNG</v>
          </cell>
        </row>
        <row r="105">
          <cell r="E105">
            <v>2</v>
          </cell>
          <cell r="F105">
            <v>2</v>
          </cell>
          <cell r="H105">
            <v>2</v>
          </cell>
          <cell r="L105">
            <v>4</v>
          </cell>
          <cell r="M105" t="str">
            <v>D</v>
          </cell>
        </row>
        <row r="106">
          <cell r="E106">
            <v>2</v>
          </cell>
          <cell r="F106">
            <v>2</v>
          </cell>
          <cell r="H106">
            <v>2</v>
          </cell>
          <cell r="L106">
            <v>4</v>
          </cell>
          <cell r="M106" t="str">
            <v>D</v>
          </cell>
        </row>
        <row r="107">
          <cell r="E107">
            <v>2</v>
          </cell>
          <cell r="F107">
            <v>4</v>
          </cell>
          <cell r="H107">
            <v>2</v>
          </cell>
          <cell r="L107">
            <v>4</v>
          </cell>
          <cell r="M107" t="str">
            <v>KIRGIZİSTAN</v>
          </cell>
        </row>
        <row r="108">
          <cell r="E108">
            <v>2</v>
          </cell>
          <cell r="F108">
            <v>4</v>
          </cell>
          <cell r="H108">
            <v>2</v>
          </cell>
          <cell r="L108">
            <v>4</v>
          </cell>
          <cell r="M108" t="str">
            <v>D</v>
          </cell>
        </row>
        <row r="109">
          <cell r="E109">
            <v>2</v>
          </cell>
          <cell r="F109">
            <v>4</v>
          </cell>
          <cell r="H109">
            <v>2</v>
          </cell>
          <cell r="L109">
            <v>4</v>
          </cell>
          <cell r="M109" t="str">
            <v>D</v>
          </cell>
        </row>
        <row r="110">
          <cell r="E110">
            <v>2</v>
          </cell>
          <cell r="F110">
            <v>4</v>
          </cell>
          <cell r="H110">
            <v>2</v>
          </cell>
          <cell r="L110">
            <v>4</v>
          </cell>
          <cell r="M110" t="str">
            <v>D</v>
          </cell>
        </row>
        <row r="111">
          <cell r="E111">
            <v>2</v>
          </cell>
          <cell r="F111">
            <v>5</v>
          </cell>
          <cell r="H111">
            <v>2</v>
          </cell>
          <cell r="L111">
            <v>4</v>
          </cell>
          <cell r="M111" t="str">
            <v>KIRGIZİSTAN</v>
          </cell>
        </row>
        <row r="112">
          <cell r="E112">
            <v>2</v>
          </cell>
          <cell r="F112">
            <v>5</v>
          </cell>
          <cell r="H112">
            <v>2</v>
          </cell>
          <cell r="L112">
            <v>4</v>
          </cell>
          <cell r="M112" t="str">
            <v>KIRGIZİSTAN</v>
          </cell>
        </row>
        <row r="113">
          <cell r="E113">
            <v>2</v>
          </cell>
          <cell r="F113">
            <v>5</v>
          </cell>
          <cell r="H113">
            <v>2</v>
          </cell>
          <cell r="L113">
            <v>4</v>
          </cell>
          <cell r="M113" t="str">
            <v>KIRGIZİSTAN</v>
          </cell>
        </row>
        <row r="114">
          <cell r="E114">
            <v>2</v>
          </cell>
          <cell r="F114">
            <v>5</v>
          </cell>
          <cell r="H114">
            <v>2</v>
          </cell>
          <cell r="L114">
            <v>4</v>
          </cell>
          <cell r="M114" t="str">
            <v>KIRGIZİSTAN</v>
          </cell>
        </row>
        <row r="115">
          <cell r="E115">
            <v>2</v>
          </cell>
          <cell r="F115">
            <v>5</v>
          </cell>
          <cell r="H115">
            <v>2</v>
          </cell>
          <cell r="L115">
            <v>4</v>
          </cell>
          <cell r="M115" t="str">
            <v>KIRGIZİSTAN</v>
          </cell>
        </row>
        <row r="116">
          <cell r="E116">
            <v>2</v>
          </cell>
          <cell r="F116">
            <v>5</v>
          </cell>
          <cell r="H116">
            <v>2</v>
          </cell>
          <cell r="L116">
            <v>4</v>
          </cell>
          <cell r="M116" t="str">
            <v>KIRGIZİSTAN</v>
          </cell>
        </row>
        <row r="117">
          <cell r="E117">
            <v>2</v>
          </cell>
          <cell r="F117">
            <v>5</v>
          </cell>
          <cell r="H117">
            <v>2</v>
          </cell>
          <cell r="L117">
            <v>4</v>
          </cell>
          <cell r="M117" t="str">
            <v>KIRGIZİSTAN</v>
          </cell>
        </row>
        <row r="118">
          <cell r="E118">
            <v>2</v>
          </cell>
          <cell r="F118">
            <v>5</v>
          </cell>
          <cell r="H118">
            <v>2</v>
          </cell>
          <cell r="L118">
            <v>4</v>
          </cell>
          <cell r="M118" t="str">
            <v>SNG</v>
          </cell>
        </row>
        <row r="119">
          <cell r="E119">
            <v>3</v>
          </cell>
          <cell r="F119">
            <v>1</v>
          </cell>
          <cell r="H119">
            <v>2</v>
          </cell>
          <cell r="L119">
            <v>4</v>
          </cell>
          <cell r="M119" t="str">
            <v>KIRGIZİSTAN</v>
          </cell>
        </row>
        <row r="120">
          <cell r="E120">
            <v>3</v>
          </cell>
          <cell r="F120">
            <v>1</v>
          </cell>
          <cell r="H120">
            <v>2</v>
          </cell>
          <cell r="L120">
            <v>4</v>
          </cell>
          <cell r="M120" t="str">
            <v>KIRGIZİSTAN</v>
          </cell>
        </row>
        <row r="121">
          <cell r="E121">
            <v>3</v>
          </cell>
          <cell r="F121">
            <v>1</v>
          </cell>
          <cell r="H121">
            <v>2</v>
          </cell>
          <cell r="L121">
            <v>4</v>
          </cell>
          <cell r="M121" t="str">
            <v>KIRGIZİSTAN</v>
          </cell>
        </row>
        <row r="122">
          <cell r="E122">
            <v>3</v>
          </cell>
          <cell r="F122">
            <v>1</v>
          </cell>
          <cell r="H122">
            <v>2</v>
          </cell>
          <cell r="L122">
            <v>4</v>
          </cell>
          <cell r="M122" t="str">
            <v>KIRGIZİSTAN</v>
          </cell>
        </row>
        <row r="123">
          <cell r="E123">
            <v>3</v>
          </cell>
          <cell r="F123">
            <v>1</v>
          </cell>
          <cell r="H123">
            <v>2</v>
          </cell>
          <cell r="L123">
            <v>4</v>
          </cell>
          <cell r="M123" t="str">
            <v>KIRGIZİSTAN</v>
          </cell>
        </row>
        <row r="124">
          <cell r="E124">
            <v>3</v>
          </cell>
          <cell r="F124">
            <v>2</v>
          </cell>
          <cell r="H124">
            <v>2</v>
          </cell>
          <cell r="L124">
            <v>4</v>
          </cell>
          <cell r="M124" t="str">
            <v>D</v>
          </cell>
        </row>
        <row r="125">
          <cell r="E125">
            <v>3</v>
          </cell>
          <cell r="F125">
            <v>2</v>
          </cell>
          <cell r="H125">
            <v>2</v>
          </cell>
          <cell r="L125">
            <v>4</v>
          </cell>
          <cell r="M125" t="str">
            <v>D</v>
          </cell>
        </row>
        <row r="126">
          <cell r="E126">
            <v>3</v>
          </cell>
          <cell r="F126">
            <v>2</v>
          </cell>
          <cell r="H126">
            <v>2</v>
          </cell>
          <cell r="L126">
            <v>4</v>
          </cell>
          <cell r="M126" t="str">
            <v>SNG</v>
          </cell>
        </row>
        <row r="127">
          <cell r="E127">
            <v>3</v>
          </cell>
          <cell r="F127">
            <v>2</v>
          </cell>
          <cell r="H127">
            <v>2</v>
          </cell>
          <cell r="L127">
            <v>4</v>
          </cell>
          <cell r="M127" t="str">
            <v>SNG</v>
          </cell>
        </row>
        <row r="128">
          <cell r="E128">
            <v>3</v>
          </cell>
          <cell r="F128">
            <v>3</v>
          </cell>
          <cell r="H128">
            <v>2</v>
          </cell>
          <cell r="L128">
            <v>4</v>
          </cell>
          <cell r="M128" t="str">
            <v>KIRGIZİSTAN</v>
          </cell>
        </row>
        <row r="129">
          <cell r="E129">
            <v>3</v>
          </cell>
          <cell r="F129">
            <v>3</v>
          </cell>
          <cell r="H129">
            <v>2</v>
          </cell>
          <cell r="L129">
            <v>4</v>
          </cell>
          <cell r="M129" t="str">
            <v>KIRGIZİSTAN</v>
          </cell>
        </row>
        <row r="130">
          <cell r="E130">
            <v>3</v>
          </cell>
          <cell r="F130">
            <v>3</v>
          </cell>
          <cell r="H130">
            <v>2</v>
          </cell>
          <cell r="L130">
            <v>4</v>
          </cell>
          <cell r="M130" t="str">
            <v>KIRGIZİSTAN</v>
          </cell>
        </row>
        <row r="131">
          <cell r="E131">
            <v>4</v>
          </cell>
          <cell r="F131">
            <v>1</v>
          </cell>
          <cell r="H131">
            <v>2</v>
          </cell>
          <cell r="L131">
            <v>4</v>
          </cell>
          <cell r="M131" t="str">
            <v>KIRGIZİSTAN</v>
          </cell>
        </row>
        <row r="132">
          <cell r="E132">
            <v>4</v>
          </cell>
          <cell r="F132">
            <v>1</v>
          </cell>
          <cell r="H132">
            <v>2</v>
          </cell>
          <cell r="L132">
            <v>4</v>
          </cell>
          <cell r="M132" t="str">
            <v>KIRGIZİSTAN</v>
          </cell>
        </row>
        <row r="133">
          <cell r="E133">
            <v>4</v>
          </cell>
          <cell r="F133">
            <v>1</v>
          </cell>
          <cell r="H133">
            <v>2</v>
          </cell>
          <cell r="L133">
            <v>4</v>
          </cell>
          <cell r="M133" t="str">
            <v>KIRGIZİSTAN</v>
          </cell>
        </row>
        <row r="134">
          <cell r="E134">
            <v>4</v>
          </cell>
          <cell r="F134">
            <v>1</v>
          </cell>
          <cell r="H134">
            <v>1</v>
          </cell>
          <cell r="L134">
            <v>4</v>
          </cell>
          <cell r="M134" t="str">
            <v>KIRGIZİSTAN</v>
          </cell>
        </row>
        <row r="135">
          <cell r="E135">
            <v>4</v>
          </cell>
          <cell r="F135">
            <v>3</v>
          </cell>
          <cell r="H135">
            <v>2</v>
          </cell>
          <cell r="L135">
            <v>4</v>
          </cell>
          <cell r="M135" t="str">
            <v>KIRGIZİSTAN</v>
          </cell>
        </row>
        <row r="136">
          <cell r="E136">
            <v>4</v>
          </cell>
          <cell r="F136">
            <v>3</v>
          </cell>
          <cell r="H136">
            <v>2</v>
          </cell>
          <cell r="L136">
            <v>4</v>
          </cell>
          <cell r="M136" t="str">
            <v>KIRGIZİSTAN</v>
          </cell>
        </row>
        <row r="137">
          <cell r="E137">
            <v>4</v>
          </cell>
          <cell r="F137">
            <v>3</v>
          </cell>
          <cell r="H137">
            <v>2</v>
          </cell>
          <cell r="L137">
            <v>4</v>
          </cell>
          <cell r="M137" t="str">
            <v>KIRGIZİSTAN</v>
          </cell>
        </row>
        <row r="138">
          <cell r="E138">
            <v>4</v>
          </cell>
          <cell r="F138">
            <v>3</v>
          </cell>
          <cell r="H138">
            <v>2</v>
          </cell>
          <cell r="L138">
            <v>4</v>
          </cell>
          <cell r="M138" t="str">
            <v>KIRGIZİSTAN</v>
          </cell>
        </row>
        <row r="139">
          <cell r="E139">
            <v>4</v>
          </cell>
          <cell r="F139">
            <v>3</v>
          </cell>
          <cell r="H139">
            <v>2</v>
          </cell>
          <cell r="L139">
            <v>4</v>
          </cell>
          <cell r="M139" t="str">
            <v>KIRGIZİSTAN</v>
          </cell>
        </row>
        <row r="140">
          <cell r="E140">
            <v>4</v>
          </cell>
          <cell r="F140">
            <v>3</v>
          </cell>
          <cell r="H140">
            <v>2</v>
          </cell>
          <cell r="L140">
            <v>4</v>
          </cell>
          <cell r="M140" t="str">
            <v>KIRGIZİSTAN</v>
          </cell>
        </row>
        <row r="141">
          <cell r="E141">
            <v>4</v>
          </cell>
          <cell r="F141">
            <v>3</v>
          </cell>
          <cell r="H141">
            <v>2</v>
          </cell>
          <cell r="L141">
            <v>4</v>
          </cell>
          <cell r="M141" t="str">
            <v>KIRGIZİSTAN</v>
          </cell>
        </row>
        <row r="142">
          <cell r="E142">
            <v>4</v>
          </cell>
          <cell r="F142">
            <v>3</v>
          </cell>
          <cell r="H142">
            <v>2</v>
          </cell>
          <cell r="L142">
            <v>4</v>
          </cell>
          <cell r="M142" t="str">
            <v>KIRGIZİSTAN</v>
          </cell>
        </row>
        <row r="143">
          <cell r="E143">
            <v>4</v>
          </cell>
          <cell r="F143">
            <v>3</v>
          </cell>
          <cell r="H143">
            <v>1</v>
          </cell>
          <cell r="L143">
            <v>4</v>
          </cell>
          <cell r="M143" t="str">
            <v>KIRGIZİSTAN</v>
          </cell>
        </row>
        <row r="144">
          <cell r="E144">
            <v>4</v>
          </cell>
          <cell r="F144">
            <v>3</v>
          </cell>
          <cell r="H144">
            <v>2</v>
          </cell>
          <cell r="L144">
            <v>4</v>
          </cell>
          <cell r="M144" t="str">
            <v>SNG</v>
          </cell>
        </row>
        <row r="145">
          <cell r="E145">
            <v>4</v>
          </cell>
          <cell r="F145">
            <v>4</v>
          </cell>
          <cell r="H145">
            <v>2</v>
          </cell>
          <cell r="L145">
            <v>4</v>
          </cell>
          <cell r="M145" t="str">
            <v>KIRGIZİSTAN</v>
          </cell>
        </row>
        <row r="146">
          <cell r="E146">
            <v>4</v>
          </cell>
          <cell r="F146">
            <v>4</v>
          </cell>
          <cell r="H146">
            <v>2</v>
          </cell>
          <cell r="L146">
            <v>4</v>
          </cell>
          <cell r="M146" t="str">
            <v>KIRGIZİSTAN</v>
          </cell>
        </row>
        <row r="147">
          <cell r="E147">
            <v>4</v>
          </cell>
          <cell r="F147">
            <v>4</v>
          </cell>
          <cell r="H147">
            <v>2</v>
          </cell>
          <cell r="L147">
            <v>4</v>
          </cell>
          <cell r="M147" t="str">
            <v>KIRGIZİSTAN</v>
          </cell>
        </row>
        <row r="148">
          <cell r="E148">
            <v>4</v>
          </cell>
          <cell r="F148">
            <v>4</v>
          </cell>
          <cell r="H148">
            <v>2</v>
          </cell>
          <cell r="L148">
            <v>4</v>
          </cell>
          <cell r="M148" t="str">
            <v>KIRGIZİSTAN</v>
          </cell>
        </row>
        <row r="149">
          <cell r="E149">
            <v>4</v>
          </cell>
          <cell r="F149">
            <v>4</v>
          </cell>
          <cell r="H149">
            <v>2</v>
          </cell>
          <cell r="L149">
            <v>4</v>
          </cell>
          <cell r="M149" t="str">
            <v>KIRGIZİSTAN</v>
          </cell>
        </row>
        <row r="150">
          <cell r="E150">
            <v>4</v>
          </cell>
          <cell r="F150">
            <v>4</v>
          </cell>
          <cell r="H150">
            <v>2</v>
          </cell>
          <cell r="L150">
            <v>4</v>
          </cell>
          <cell r="M150" t="str">
            <v>KIRGIZİSTAN</v>
          </cell>
        </row>
        <row r="151">
          <cell r="E151">
            <v>7</v>
          </cell>
          <cell r="F151">
            <v>1</v>
          </cell>
          <cell r="H151">
            <v>2</v>
          </cell>
          <cell r="L151">
            <v>4</v>
          </cell>
          <cell r="M151" t="str">
            <v>KIRGIZİSTAN</v>
          </cell>
        </row>
        <row r="152">
          <cell r="E152">
            <v>7</v>
          </cell>
          <cell r="F152">
            <v>1</v>
          </cell>
          <cell r="H152">
            <v>2</v>
          </cell>
          <cell r="L152">
            <v>4</v>
          </cell>
          <cell r="M152" t="str">
            <v>KIRGIZİSTAN</v>
          </cell>
        </row>
        <row r="153">
          <cell r="E153">
            <v>7</v>
          </cell>
          <cell r="F153">
            <v>1</v>
          </cell>
          <cell r="H153">
            <v>1</v>
          </cell>
          <cell r="L153">
            <v>4</v>
          </cell>
          <cell r="M153" t="str">
            <v>KIRGIZİSTAN</v>
          </cell>
        </row>
        <row r="154">
          <cell r="E154">
            <v>7</v>
          </cell>
          <cell r="F154">
            <v>1</v>
          </cell>
          <cell r="H154">
            <v>2</v>
          </cell>
          <cell r="L154">
            <v>4</v>
          </cell>
          <cell r="M154" t="str">
            <v>SNG</v>
          </cell>
        </row>
        <row r="155">
          <cell r="E155">
            <v>7</v>
          </cell>
          <cell r="F155">
            <v>1</v>
          </cell>
          <cell r="H155">
            <v>2</v>
          </cell>
          <cell r="L155">
            <v>4</v>
          </cell>
          <cell r="M155" t="str">
            <v>SNG</v>
          </cell>
        </row>
        <row r="156">
          <cell r="E156">
            <v>7</v>
          </cell>
          <cell r="F156">
            <v>2</v>
          </cell>
          <cell r="H156">
            <v>2</v>
          </cell>
          <cell r="L156">
            <v>4</v>
          </cell>
          <cell r="M156" t="str">
            <v>KIRGIZİSTAN</v>
          </cell>
        </row>
        <row r="157">
          <cell r="E157">
            <v>7</v>
          </cell>
          <cell r="F157">
            <v>2</v>
          </cell>
          <cell r="H157">
            <v>2</v>
          </cell>
          <cell r="L157">
            <v>4</v>
          </cell>
          <cell r="M157" t="str">
            <v>KIRGIZİSTAN</v>
          </cell>
        </row>
        <row r="158">
          <cell r="E158">
            <v>7</v>
          </cell>
          <cell r="F158">
            <v>2</v>
          </cell>
          <cell r="H158">
            <v>1</v>
          </cell>
          <cell r="L158">
            <v>4</v>
          </cell>
          <cell r="M158" t="str">
            <v>KIRGIZİSTAN</v>
          </cell>
        </row>
        <row r="159">
          <cell r="E159">
            <v>7</v>
          </cell>
          <cell r="F159">
            <v>3</v>
          </cell>
          <cell r="H159">
            <v>2</v>
          </cell>
          <cell r="L159">
            <v>4</v>
          </cell>
          <cell r="M159" t="str">
            <v>KIRGIZİSTAN</v>
          </cell>
        </row>
        <row r="160">
          <cell r="E160">
            <v>7</v>
          </cell>
          <cell r="F160">
            <v>3</v>
          </cell>
          <cell r="H160">
            <v>2</v>
          </cell>
          <cell r="L160">
            <v>4</v>
          </cell>
          <cell r="M160" t="str">
            <v>KIRGIZİSTAN</v>
          </cell>
        </row>
        <row r="161">
          <cell r="E161">
            <v>7</v>
          </cell>
          <cell r="F161">
            <v>3</v>
          </cell>
          <cell r="H161">
            <v>2</v>
          </cell>
          <cell r="L161">
            <v>4</v>
          </cell>
          <cell r="M161" t="str">
            <v>KIRGIZİSTAN</v>
          </cell>
        </row>
        <row r="162">
          <cell r="E162">
            <v>7</v>
          </cell>
          <cell r="F162">
            <v>3</v>
          </cell>
          <cell r="H162">
            <v>2</v>
          </cell>
          <cell r="L162">
            <v>4</v>
          </cell>
          <cell r="M162" t="str">
            <v>KIRGIZİSTAN</v>
          </cell>
        </row>
        <row r="163">
          <cell r="E163">
            <v>7</v>
          </cell>
          <cell r="F163">
            <v>3</v>
          </cell>
          <cell r="H163">
            <v>2</v>
          </cell>
          <cell r="L163">
            <v>4</v>
          </cell>
          <cell r="M163" t="str">
            <v>KIRGIZİSTAN</v>
          </cell>
        </row>
        <row r="164">
          <cell r="E164">
            <v>7</v>
          </cell>
          <cell r="F164">
            <v>3</v>
          </cell>
          <cell r="H164">
            <v>2</v>
          </cell>
          <cell r="L164">
            <v>4</v>
          </cell>
          <cell r="M164" t="str">
            <v>KIRGIZİSTAN</v>
          </cell>
        </row>
        <row r="165">
          <cell r="E165">
            <v>7</v>
          </cell>
          <cell r="F165">
            <v>3</v>
          </cell>
          <cell r="H165">
            <v>1</v>
          </cell>
          <cell r="L165">
            <v>4</v>
          </cell>
          <cell r="M165" t="str">
            <v>KIRGIZİSTAN</v>
          </cell>
        </row>
        <row r="166">
          <cell r="E166">
            <v>8</v>
          </cell>
          <cell r="F166">
            <v>1</v>
          </cell>
          <cell r="H166">
            <v>2</v>
          </cell>
          <cell r="L166">
            <v>4</v>
          </cell>
          <cell r="M166" t="str">
            <v>KIRGIZİSTAN</v>
          </cell>
        </row>
        <row r="167">
          <cell r="E167">
            <v>8</v>
          </cell>
          <cell r="F167">
            <v>1</v>
          </cell>
          <cell r="H167">
            <v>2</v>
          </cell>
          <cell r="L167">
            <v>4</v>
          </cell>
          <cell r="M167" t="str">
            <v>KIRGIZİSTAN</v>
          </cell>
        </row>
        <row r="168">
          <cell r="E168">
            <v>8</v>
          </cell>
          <cell r="F168">
            <v>1</v>
          </cell>
          <cell r="H168">
            <v>2</v>
          </cell>
          <cell r="L168">
            <v>4</v>
          </cell>
          <cell r="M168" t="str">
            <v>KIRGIZİSTAN</v>
          </cell>
        </row>
        <row r="169">
          <cell r="E169">
            <v>8</v>
          </cell>
          <cell r="F169">
            <v>2</v>
          </cell>
          <cell r="H169">
            <v>2</v>
          </cell>
          <cell r="L169">
            <v>4</v>
          </cell>
          <cell r="M169" t="str">
            <v>KIRGIZİSTAN</v>
          </cell>
        </row>
        <row r="170">
          <cell r="E170">
            <v>8</v>
          </cell>
          <cell r="F170">
            <v>2</v>
          </cell>
          <cell r="H170">
            <v>2</v>
          </cell>
          <cell r="L170">
            <v>4</v>
          </cell>
          <cell r="M170" t="str">
            <v>KIRGIZİSTAN</v>
          </cell>
        </row>
        <row r="171">
          <cell r="E171">
            <v>8</v>
          </cell>
          <cell r="F171">
            <v>2</v>
          </cell>
          <cell r="H171">
            <v>2</v>
          </cell>
          <cell r="L171">
            <v>4</v>
          </cell>
          <cell r="M171" t="str">
            <v>KIRGIZİSTAN</v>
          </cell>
        </row>
        <row r="172">
          <cell r="E172">
            <v>8</v>
          </cell>
          <cell r="F172">
            <v>2</v>
          </cell>
          <cell r="H172">
            <v>2</v>
          </cell>
          <cell r="L172">
            <v>4</v>
          </cell>
          <cell r="M172" t="str">
            <v>KIRGIZİSTAN</v>
          </cell>
        </row>
        <row r="173">
          <cell r="E173">
            <v>8</v>
          </cell>
          <cell r="F173">
            <v>2</v>
          </cell>
          <cell r="H173">
            <v>2</v>
          </cell>
          <cell r="L173">
            <v>4</v>
          </cell>
          <cell r="M173" t="str">
            <v>KIRGIZİSTAN</v>
          </cell>
        </row>
        <row r="174">
          <cell r="E174">
            <v>8</v>
          </cell>
          <cell r="F174">
            <v>2</v>
          </cell>
          <cell r="H174">
            <v>2</v>
          </cell>
          <cell r="L174">
            <v>4</v>
          </cell>
          <cell r="M174" t="str">
            <v>KIRGIZİSTAN</v>
          </cell>
        </row>
        <row r="175">
          <cell r="E175">
            <v>8</v>
          </cell>
          <cell r="F175">
            <v>2</v>
          </cell>
          <cell r="H175">
            <v>2</v>
          </cell>
          <cell r="L175">
            <v>4</v>
          </cell>
          <cell r="M175" t="str">
            <v>KIRGIZİSTAN</v>
          </cell>
        </row>
        <row r="176">
          <cell r="E176">
            <v>8</v>
          </cell>
          <cell r="F176">
            <v>2</v>
          </cell>
          <cell r="H176">
            <v>2</v>
          </cell>
          <cell r="L176">
            <v>4</v>
          </cell>
          <cell r="M176" t="str">
            <v>KIRGIZİSTAN</v>
          </cell>
        </row>
        <row r="177">
          <cell r="E177">
            <v>8</v>
          </cell>
          <cell r="F177">
            <v>2</v>
          </cell>
          <cell r="H177">
            <v>1</v>
          </cell>
          <cell r="L177">
            <v>4</v>
          </cell>
          <cell r="M177" t="str">
            <v>KIRGIZİSTAN</v>
          </cell>
        </row>
        <row r="178">
          <cell r="E178">
            <v>8</v>
          </cell>
          <cell r="F178">
            <v>2</v>
          </cell>
          <cell r="H178">
            <v>1</v>
          </cell>
          <cell r="L178">
            <v>4</v>
          </cell>
          <cell r="M178" t="str">
            <v>KIRGIZİSTAN</v>
          </cell>
        </row>
        <row r="179">
          <cell r="E179">
            <v>8</v>
          </cell>
          <cell r="F179">
            <v>2</v>
          </cell>
          <cell r="H179">
            <v>2</v>
          </cell>
          <cell r="L179">
            <v>4</v>
          </cell>
          <cell r="M179" t="str">
            <v>D</v>
          </cell>
        </row>
        <row r="180">
          <cell r="E180">
            <v>9</v>
          </cell>
          <cell r="F180">
            <v>1</v>
          </cell>
          <cell r="H180">
            <v>2</v>
          </cell>
          <cell r="L180">
            <v>5</v>
          </cell>
          <cell r="M180" t="str">
            <v>KIRGIZİSTAN</v>
          </cell>
        </row>
        <row r="181">
          <cell r="E181">
            <v>9</v>
          </cell>
          <cell r="F181">
            <v>1</v>
          </cell>
          <cell r="H181">
            <v>2</v>
          </cell>
          <cell r="L181">
            <v>5</v>
          </cell>
          <cell r="M181" t="str">
            <v>KIRGIZİSTAN</v>
          </cell>
        </row>
        <row r="182">
          <cell r="E182">
            <v>9</v>
          </cell>
          <cell r="F182">
            <v>1</v>
          </cell>
          <cell r="H182">
            <v>2</v>
          </cell>
          <cell r="L182">
            <v>5</v>
          </cell>
          <cell r="M182" t="str">
            <v>KIRGIZİSTAN</v>
          </cell>
        </row>
        <row r="183">
          <cell r="E183">
            <v>9</v>
          </cell>
          <cell r="F183">
            <v>1</v>
          </cell>
          <cell r="H183">
            <v>2</v>
          </cell>
          <cell r="L183">
            <v>5</v>
          </cell>
          <cell r="M183" t="str">
            <v>KIRGIZİSTAN</v>
          </cell>
        </row>
        <row r="184">
          <cell r="E184">
            <v>9</v>
          </cell>
          <cell r="F184">
            <v>1</v>
          </cell>
          <cell r="H184">
            <v>2</v>
          </cell>
          <cell r="L184">
            <v>5</v>
          </cell>
          <cell r="M184" t="str">
            <v>KIRGIZİSTAN</v>
          </cell>
        </row>
        <row r="185">
          <cell r="E185">
            <v>9</v>
          </cell>
          <cell r="F185">
            <v>1</v>
          </cell>
          <cell r="H185">
            <v>2</v>
          </cell>
          <cell r="L185">
            <v>5</v>
          </cell>
          <cell r="M185" t="str">
            <v>KIRGIZİSTAN</v>
          </cell>
        </row>
        <row r="186">
          <cell r="E186">
            <v>9</v>
          </cell>
          <cell r="F186">
            <v>1</v>
          </cell>
          <cell r="H186">
            <v>2</v>
          </cell>
          <cell r="L186">
            <v>5</v>
          </cell>
          <cell r="M186" t="str">
            <v>KIRGIZİSTAN</v>
          </cell>
        </row>
        <row r="187">
          <cell r="E187">
            <v>9</v>
          </cell>
          <cell r="F187">
            <v>1</v>
          </cell>
          <cell r="H187">
            <v>2</v>
          </cell>
          <cell r="L187">
            <v>5</v>
          </cell>
          <cell r="M187" t="str">
            <v>KIRGIZİSTAN</v>
          </cell>
        </row>
        <row r="188">
          <cell r="E188">
            <v>9</v>
          </cell>
          <cell r="F188">
            <v>1</v>
          </cell>
          <cell r="H188">
            <v>2</v>
          </cell>
          <cell r="L188">
            <v>5</v>
          </cell>
          <cell r="M188" t="str">
            <v>KIRGIZİSTAN</v>
          </cell>
        </row>
        <row r="189">
          <cell r="E189">
            <v>9</v>
          </cell>
          <cell r="F189">
            <v>1</v>
          </cell>
          <cell r="H189">
            <v>2</v>
          </cell>
          <cell r="L189">
            <v>5</v>
          </cell>
          <cell r="M189" t="str">
            <v>KIRGIZİSTAN</v>
          </cell>
        </row>
        <row r="190">
          <cell r="E190">
            <v>9</v>
          </cell>
          <cell r="F190">
            <v>1</v>
          </cell>
          <cell r="H190">
            <v>2</v>
          </cell>
          <cell r="L190">
            <v>5</v>
          </cell>
          <cell r="M190" t="str">
            <v>KIRGIZİSTAN</v>
          </cell>
        </row>
        <row r="191">
          <cell r="E191">
            <v>9</v>
          </cell>
          <cell r="F191">
            <v>1</v>
          </cell>
          <cell r="H191">
            <v>2</v>
          </cell>
          <cell r="L191">
            <v>5</v>
          </cell>
          <cell r="M191" t="str">
            <v>D</v>
          </cell>
        </row>
        <row r="192">
          <cell r="E192">
            <v>9</v>
          </cell>
          <cell r="F192">
            <v>1</v>
          </cell>
          <cell r="H192">
            <v>2</v>
          </cell>
          <cell r="L192">
            <v>5</v>
          </cell>
          <cell r="M192" t="str">
            <v>D</v>
          </cell>
        </row>
        <row r="193">
          <cell r="E193">
            <v>9</v>
          </cell>
          <cell r="F193">
            <v>1</v>
          </cell>
          <cell r="H193">
            <v>2</v>
          </cell>
          <cell r="L193">
            <v>5</v>
          </cell>
          <cell r="M193" t="str">
            <v>D</v>
          </cell>
        </row>
        <row r="194">
          <cell r="E194">
            <v>9</v>
          </cell>
          <cell r="F194">
            <v>1</v>
          </cell>
          <cell r="H194">
            <v>2</v>
          </cell>
          <cell r="L194">
            <v>5</v>
          </cell>
          <cell r="M194" t="str">
            <v>D</v>
          </cell>
        </row>
        <row r="195">
          <cell r="E195">
            <v>13</v>
          </cell>
          <cell r="F195">
            <v>3</v>
          </cell>
          <cell r="H195">
            <v>2</v>
          </cell>
          <cell r="L195">
            <v>4</v>
          </cell>
          <cell r="M195" t="str">
            <v>KIRGIZİSTAN</v>
          </cell>
        </row>
        <row r="196">
          <cell r="E196">
            <v>13</v>
          </cell>
          <cell r="F196">
            <v>3</v>
          </cell>
          <cell r="H196">
            <v>2</v>
          </cell>
          <cell r="L196">
            <v>4</v>
          </cell>
          <cell r="M196" t="str">
            <v>KIRGIZİSTAN</v>
          </cell>
        </row>
        <row r="197">
          <cell r="E197">
            <v>13</v>
          </cell>
          <cell r="F197">
            <v>3</v>
          </cell>
          <cell r="H197">
            <v>2</v>
          </cell>
          <cell r="L197">
            <v>4</v>
          </cell>
          <cell r="M197" t="str">
            <v>KIRGIZİSTAN</v>
          </cell>
        </row>
        <row r="198">
          <cell r="E198">
            <v>13</v>
          </cell>
          <cell r="F198">
            <v>3</v>
          </cell>
          <cell r="H198">
            <v>2</v>
          </cell>
          <cell r="L198">
            <v>4</v>
          </cell>
          <cell r="M198" t="str">
            <v>KIRGIZİSTAN</v>
          </cell>
        </row>
        <row r="199">
          <cell r="E199">
            <v>13</v>
          </cell>
          <cell r="F199">
            <v>4</v>
          </cell>
          <cell r="H199">
            <v>2</v>
          </cell>
          <cell r="L199">
            <v>4</v>
          </cell>
          <cell r="M199" t="str">
            <v>KIRGIZİSTAN</v>
          </cell>
        </row>
        <row r="200">
          <cell r="E200">
            <v>13</v>
          </cell>
          <cell r="F200">
            <v>4</v>
          </cell>
          <cell r="H200">
            <v>2</v>
          </cell>
          <cell r="L200">
            <v>4</v>
          </cell>
          <cell r="M200" t="str">
            <v>KIRGIZİSTAN</v>
          </cell>
        </row>
        <row r="201">
          <cell r="E201">
            <v>11</v>
          </cell>
          <cell r="F201">
            <v>1</v>
          </cell>
          <cell r="H201">
            <v>2</v>
          </cell>
          <cell r="L201">
            <v>4</v>
          </cell>
          <cell r="M201" t="str">
            <v>KIRGIZİSTAN</v>
          </cell>
        </row>
        <row r="202">
          <cell r="E202">
            <v>11</v>
          </cell>
          <cell r="F202">
            <v>1</v>
          </cell>
          <cell r="H202">
            <v>2</v>
          </cell>
          <cell r="L202">
            <v>4</v>
          </cell>
          <cell r="M202" t="str">
            <v>KIRGIZİSTAN</v>
          </cell>
        </row>
        <row r="203">
          <cell r="E203">
            <v>11</v>
          </cell>
          <cell r="F203">
            <v>1</v>
          </cell>
          <cell r="H203">
            <v>2</v>
          </cell>
          <cell r="L203">
            <v>4</v>
          </cell>
          <cell r="M203" t="str">
            <v>KIRGIZİSTAN</v>
          </cell>
        </row>
        <row r="204">
          <cell r="E204">
            <v>11</v>
          </cell>
          <cell r="F204">
            <v>1</v>
          </cell>
          <cell r="H204">
            <v>2</v>
          </cell>
          <cell r="L204">
            <v>4</v>
          </cell>
          <cell r="M204" t="str">
            <v>KIRGIZİSTAN</v>
          </cell>
        </row>
        <row r="205">
          <cell r="E205">
            <v>11</v>
          </cell>
          <cell r="F205">
            <v>2</v>
          </cell>
          <cell r="H205">
            <v>2</v>
          </cell>
          <cell r="L205">
            <v>4</v>
          </cell>
          <cell r="M205" t="str">
            <v>KIRGIZİSTAN</v>
          </cell>
        </row>
        <row r="206">
          <cell r="E206">
            <v>11</v>
          </cell>
          <cell r="F206">
            <v>2</v>
          </cell>
          <cell r="H206">
            <v>2</v>
          </cell>
          <cell r="L206">
            <v>4</v>
          </cell>
          <cell r="M206" t="str">
            <v>D</v>
          </cell>
        </row>
        <row r="207">
          <cell r="E207">
            <v>12</v>
          </cell>
          <cell r="F207">
            <v>1</v>
          </cell>
          <cell r="H207">
            <v>2</v>
          </cell>
          <cell r="L207">
            <v>4</v>
          </cell>
          <cell r="M207" t="str">
            <v>KIRGIZİSTAN</v>
          </cell>
        </row>
        <row r="208">
          <cell r="E208">
            <v>12</v>
          </cell>
          <cell r="F208">
            <v>1</v>
          </cell>
          <cell r="H208">
            <v>2</v>
          </cell>
          <cell r="L208">
            <v>4</v>
          </cell>
          <cell r="M208" t="str">
            <v>KIRGIZİSTAN</v>
          </cell>
        </row>
        <row r="209">
          <cell r="E209">
            <v>12</v>
          </cell>
          <cell r="F209">
            <v>1</v>
          </cell>
          <cell r="H209">
            <v>2</v>
          </cell>
          <cell r="L209">
            <v>4</v>
          </cell>
          <cell r="M209" t="str">
            <v>KIRGIZİSTAN</v>
          </cell>
        </row>
        <row r="210">
          <cell r="E210">
            <v>12</v>
          </cell>
          <cell r="F210">
            <v>1</v>
          </cell>
          <cell r="H210">
            <v>2</v>
          </cell>
          <cell r="L210">
            <v>4</v>
          </cell>
          <cell r="M210" t="str">
            <v>KIRGIZİSTAN</v>
          </cell>
        </row>
        <row r="211">
          <cell r="E211">
            <v>12</v>
          </cell>
          <cell r="F211">
            <v>1</v>
          </cell>
          <cell r="H211">
            <v>2</v>
          </cell>
          <cell r="L211">
            <v>4</v>
          </cell>
          <cell r="M211" t="str">
            <v>KIRGIZİSTAN</v>
          </cell>
        </row>
        <row r="212">
          <cell r="E212">
            <v>12</v>
          </cell>
          <cell r="F212">
            <v>1</v>
          </cell>
          <cell r="H212">
            <v>2</v>
          </cell>
          <cell r="L212">
            <v>4</v>
          </cell>
          <cell r="M212" t="str">
            <v>KIRGIZİSTAN</v>
          </cell>
        </row>
        <row r="213">
          <cell r="E213">
            <v>12</v>
          </cell>
          <cell r="F213">
            <v>1</v>
          </cell>
          <cell r="H213">
            <v>2</v>
          </cell>
          <cell r="L213">
            <v>4</v>
          </cell>
          <cell r="M213" t="str">
            <v>KIRGIZİSTAN</v>
          </cell>
        </row>
        <row r="214">
          <cell r="E214">
            <v>12</v>
          </cell>
          <cell r="F214">
            <v>1</v>
          </cell>
          <cell r="H214">
            <v>1</v>
          </cell>
          <cell r="L214">
            <v>4</v>
          </cell>
          <cell r="M214" t="str">
            <v>KIRGIZİSTAN</v>
          </cell>
        </row>
        <row r="215">
          <cell r="E215">
            <v>12</v>
          </cell>
          <cell r="F215">
            <v>2</v>
          </cell>
          <cell r="H215">
            <v>2</v>
          </cell>
          <cell r="L215">
            <v>4</v>
          </cell>
          <cell r="M215" t="str">
            <v>KIRGIZİSTAN</v>
          </cell>
        </row>
        <row r="216">
          <cell r="E216">
            <v>12</v>
          </cell>
          <cell r="F216">
            <v>2</v>
          </cell>
          <cell r="H216">
            <v>1</v>
          </cell>
          <cell r="L216">
            <v>4</v>
          </cell>
          <cell r="M216" t="str">
            <v>KIRGIZİSTAN</v>
          </cell>
        </row>
        <row r="217">
          <cell r="E217">
            <v>12</v>
          </cell>
          <cell r="F217">
            <v>3</v>
          </cell>
          <cell r="H217">
            <v>2</v>
          </cell>
          <cell r="L217">
            <v>4</v>
          </cell>
          <cell r="M217" t="str">
            <v>KIRGIZİSTAN</v>
          </cell>
        </row>
        <row r="218">
          <cell r="E218">
            <v>12</v>
          </cell>
          <cell r="F218">
            <v>3</v>
          </cell>
          <cell r="H218">
            <v>2</v>
          </cell>
          <cell r="L218">
            <v>4</v>
          </cell>
          <cell r="M218" t="str">
            <v>KIRGIZİSTAN</v>
          </cell>
        </row>
        <row r="219">
          <cell r="E219">
            <v>12</v>
          </cell>
          <cell r="F219">
            <v>3</v>
          </cell>
          <cell r="H219">
            <v>2</v>
          </cell>
          <cell r="L219">
            <v>4</v>
          </cell>
          <cell r="M219" t="str">
            <v>KIRGIZİSTAN</v>
          </cell>
        </row>
        <row r="220">
          <cell r="E220">
            <v>12</v>
          </cell>
          <cell r="F220">
            <v>3</v>
          </cell>
          <cell r="H220">
            <v>2</v>
          </cell>
          <cell r="L220">
            <v>4</v>
          </cell>
          <cell r="M220" t="str">
            <v>KIRGIZİSTAN</v>
          </cell>
        </row>
        <row r="221">
          <cell r="E221">
            <v>12</v>
          </cell>
          <cell r="F221">
            <v>3</v>
          </cell>
          <cell r="H221">
            <v>2</v>
          </cell>
          <cell r="L221">
            <v>4</v>
          </cell>
          <cell r="M221" t="str">
            <v>KIRGIZİSTAN</v>
          </cell>
        </row>
        <row r="222">
          <cell r="E222">
            <v>13</v>
          </cell>
          <cell r="F222">
            <v>1</v>
          </cell>
          <cell r="H222">
            <v>2</v>
          </cell>
          <cell r="L222">
            <v>4</v>
          </cell>
          <cell r="M222" t="str">
            <v>KIRGIZİSTAN</v>
          </cell>
        </row>
        <row r="223">
          <cell r="E223">
            <v>13</v>
          </cell>
          <cell r="F223">
            <v>1</v>
          </cell>
          <cell r="H223">
            <v>2</v>
          </cell>
          <cell r="L223">
            <v>4</v>
          </cell>
          <cell r="M223" t="str">
            <v>KIRGIZİSTAN</v>
          </cell>
        </row>
        <row r="224">
          <cell r="E224">
            <v>13</v>
          </cell>
          <cell r="F224">
            <v>1</v>
          </cell>
          <cell r="H224">
            <v>2</v>
          </cell>
          <cell r="L224">
            <v>4</v>
          </cell>
          <cell r="M224" t="str">
            <v>KIRGIZİSTAN</v>
          </cell>
        </row>
        <row r="225">
          <cell r="E225">
            <v>13</v>
          </cell>
          <cell r="F225">
            <v>1</v>
          </cell>
          <cell r="H225">
            <v>2</v>
          </cell>
          <cell r="L225">
            <v>4</v>
          </cell>
          <cell r="M225" t="str">
            <v>KIRGIZİSTAN</v>
          </cell>
        </row>
        <row r="226">
          <cell r="E226">
            <v>13</v>
          </cell>
          <cell r="F226">
            <v>1</v>
          </cell>
          <cell r="H226">
            <v>2</v>
          </cell>
          <cell r="L226">
            <v>4</v>
          </cell>
          <cell r="M226" t="str">
            <v>KIRGIZİSTAN</v>
          </cell>
        </row>
        <row r="227">
          <cell r="E227">
            <v>13</v>
          </cell>
          <cell r="F227">
            <v>1</v>
          </cell>
          <cell r="H227">
            <v>2</v>
          </cell>
          <cell r="L227">
            <v>4</v>
          </cell>
          <cell r="M227" t="str">
            <v>KIRGIZİSTAN</v>
          </cell>
        </row>
        <row r="228">
          <cell r="E228">
            <v>13</v>
          </cell>
          <cell r="F228">
            <v>2</v>
          </cell>
          <cell r="H228">
            <v>2</v>
          </cell>
          <cell r="L228">
            <v>4</v>
          </cell>
          <cell r="M228" t="str">
            <v>KIRGIZİSTAN</v>
          </cell>
        </row>
        <row r="229">
          <cell r="E229">
            <v>13</v>
          </cell>
          <cell r="F229">
            <v>2</v>
          </cell>
          <cell r="H229">
            <v>2</v>
          </cell>
          <cell r="L229">
            <v>4</v>
          </cell>
          <cell r="M229" t="str">
            <v>KIRGIZİSTAN</v>
          </cell>
        </row>
        <row r="230">
          <cell r="E230">
            <v>13</v>
          </cell>
          <cell r="F230">
            <v>2</v>
          </cell>
          <cell r="H230">
            <v>2</v>
          </cell>
          <cell r="L230">
            <v>4</v>
          </cell>
          <cell r="M230" t="str">
            <v>KIRGIZİSTAN</v>
          </cell>
        </row>
        <row r="231">
          <cell r="E231">
            <v>13</v>
          </cell>
          <cell r="F231">
            <v>2</v>
          </cell>
          <cell r="H231">
            <v>2</v>
          </cell>
          <cell r="L231">
            <v>4</v>
          </cell>
          <cell r="M231" t="str">
            <v>KIRGIZİSTAN</v>
          </cell>
        </row>
        <row r="232">
          <cell r="E232">
            <v>14</v>
          </cell>
          <cell r="F232">
            <v>1</v>
          </cell>
          <cell r="H232">
            <v>2</v>
          </cell>
          <cell r="L232">
            <v>4</v>
          </cell>
          <cell r="M232" t="str">
            <v>KIRGIZİSTAN</v>
          </cell>
        </row>
        <row r="233">
          <cell r="E233">
            <v>14</v>
          </cell>
          <cell r="F233">
            <v>1</v>
          </cell>
          <cell r="H233">
            <v>2</v>
          </cell>
          <cell r="L233">
            <v>4</v>
          </cell>
          <cell r="M233" t="str">
            <v>KIRGIZİSTAN</v>
          </cell>
        </row>
        <row r="234">
          <cell r="E234">
            <v>14</v>
          </cell>
          <cell r="F234">
            <v>1</v>
          </cell>
          <cell r="H234">
            <v>2</v>
          </cell>
          <cell r="L234">
            <v>4</v>
          </cell>
          <cell r="M234" t="str">
            <v>KIRGIZİSTAN</v>
          </cell>
        </row>
        <row r="235">
          <cell r="E235">
            <v>14</v>
          </cell>
          <cell r="F235">
            <v>1</v>
          </cell>
          <cell r="H235">
            <v>2</v>
          </cell>
          <cell r="L235">
            <v>4</v>
          </cell>
          <cell r="M235" t="str">
            <v>KIRGIZİSTAN</v>
          </cell>
        </row>
        <row r="236">
          <cell r="E236">
            <v>14</v>
          </cell>
          <cell r="F236">
            <v>1</v>
          </cell>
          <cell r="H236">
            <v>2</v>
          </cell>
          <cell r="L236">
            <v>4</v>
          </cell>
          <cell r="M236" t="str">
            <v>KIRGIZİSTAN</v>
          </cell>
        </row>
        <row r="237">
          <cell r="E237">
            <v>14</v>
          </cell>
          <cell r="F237">
            <v>2</v>
          </cell>
          <cell r="H237">
            <v>2</v>
          </cell>
          <cell r="L237">
            <v>4</v>
          </cell>
          <cell r="M237" t="str">
            <v>KIRGIZİSTAN</v>
          </cell>
        </row>
        <row r="238">
          <cell r="E238">
            <v>14</v>
          </cell>
          <cell r="F238">
            <v>2</v>
          </cell>
          <cell r="H238">
            <v>2</v>
          </cell>
          <cell r="L238">
            <v>4</v>
          </cell>
          <cell r="M238" t="str">
            <v>KIRGIZİSTAN</v>
          </cell>
        </row>
        <row r="239">
          <cell r="E239">
            <v>14</v>
          </cell>
          <cell r="F239">
            <v>2</v>
          </cell>
          <cell r="H239">
            <v>2</v>
          </cell>
          <cell r="L239">
            <v>4</v>
          </cell>
          <cell r="M239" t="str">
            <v>KIRGIZİSTAN</v>
          </cell>
        </row>
        <row r="240">
          <cell r="E240">
            <v>14</v>
          </cell>
          <cell r="F240">
            <v>2</v>
          </cell>
          <cell r="H240">
            <v>2</v>
          </cell>
          <cell r="L240">
            <v>4</v>
          </cell>
          <cell r="M240" t="str">
            <v>KIRGIZİSTAN</v>
          </cell>
        </row>
        <row r="241">
          <cell r="E241">
            <v>14</v>
          </cell>
          <cell r="F241">
            <v>2</v>
          </cell>
          <cell r="H241">
            <v>2</v>
          </cell>
          <cell r="L241">
            <v>4</v>
          </cell>
          <cell r="M241" t="str">
            <v>KIRGIZİSTAN</v>
          </cell>
        </row>
        <row r="242">
          <cell r="E242">
            <v>14</v>
          </cell>
          <cell r="F242">
            <v>2</v>
          </cell>
          <cell r="H242">
            <v>2</v>
          </cell>
          <cell r="L242">
            <v>4</v>
          </cell>
          <cell r="M242" t="str">
            <v>KIRGIZİSTAN</v>
          </cell>
        </row>
        <row r="243">
          <cell r="E243">
            <v>14</v>
          </cell>
          <cell r="F243">
            <v>2</v>
          </cell>
          <cell r="H243">
            <v>2</v>
          </cell>
          <cell r="L243">
            <v>4</v>
          </cell>
          <cell r="M243" t="str">
            <v>KIRGIZİSTAN</v>
          </cell>
        </row>
        <row r="244">
          <cell r="E244">
            <v>14</v>
          </cell>
          <cell r="F244">
            <v>2</v>
          </cell>
          <cell r="H244">
            <v>2</v>
          </cell>
          <cell r="L244">
            <v>4</v>
          </cell>
          <cell r="M244" t="str">
            <v>KIRGIZİSTAN</v>
          </cell>
        </row>
        <row r="245">
          <cell r="E245">
            <v>14</v>
          </cell>
          <cell r="F245">
            <v>2</v>
          </cell>
          <cell r="H245">
            <v>2</v>
          </cell>
          <cell r="L245">
            <v>4</v>
          </cell>
          <cell r="M245" t="str">
            <v>SNG</v>
          </cell>
        </row>
        <row r="246">
          <cell r="E246">
            <v>1</v>
          </cell>
          <cell r="F246">
            <v>1</v>
          </cell>
          <cell r="H246">
            <v>2</v>
          </cell>
          <cell r="L246">
            <v>4</v>
          </cell>
          <cell r="M246" t="str">
            <v>KIRGIZİSTAN</v>
          </cell>
        </row>
        <row r="247">
          <cell r="E247">
            <v>1</v>
          </cell>
          <cell r="F247">
            <v>1</v>
          </cell>
          <cell r="H247">
            <v>2</v>
          </cell>
          <cell r="L247">
            <v>4</v>
          </cell>
          <cell r="M247" t="str">
            <v>KIRGIZİSTAN</v>
          </cell>
        </row>
        <row r="248">
          <cell r="E248">
            <v>1</v>
          </cell>
          <cell r="F248">
            <v>1</v>
          </cell>
          <cell r="H248">
            <v>2</v>
          </cell>
          <cell r="L248">
            <v>4</v>
          </cell>
          <cell r="M248" t="str">
            <v>KIRGIZİSTAN</v>
          </cell>
        </row>
        <row r="249">
          <cell r="E249">
            <v>1</v>
          </cell>
          <cell r="F249">
            <v>1</v>
          </cell>
          <cell r="H249">
            <v>2</v>
          </cell>
          <cell r="L249">
            <v>4</v>
          </cell>
          <cell r="M249" t="str">
            <v>KIRGIZİSTAN</v>
          </cell>
        </row>
        <row r="250">
          <cell r="E250">
            <v>1</v>
          </cell>
          <cell r="F250">
            <v>1</v>
          </cell>
          <cell r="H250">
            <v>2</v>
          </cell>
          <cell r="L250">
            <v>4</v>
          </cell>
          <cell r="M250" t="str">
            <v>KIRGIZİSTAN</v>
          </cell>
        </row>
        <row r="251">
          <cell r="E251">
            <v>1</v>
          </cell>
          <cell r="F251">
            <v>1</v>
          </cell>
          <cell r="H251">
            <v>2</v>
          </cell>
          <cell r="L251">
            <v>4</v>
          </cell>
          <cell r="M251" t="str">
            <v>KIRGIZİSTAN</v>
          </cell>
        </row>
        <row r="252">
          <cell r="E252">
            <v>1</v>
          </cell>
          <cell r="F252">
            <v>1</v>
          </cell>
          <cell r="H252">
            <v>2</v>
          </cell>
          <cell r="L252">
            <v>4</v>
          </cell>
          <cell r="M252" t="str">
            <v>KIRGIZİSTAN</v>
          </cell>
        </row>
        <row r="253">
          <cell r="E253">
            <v>1</v>
          </cell>
          <cell r="F253">
            <v>1</v>
          </cell>
          <cell r="H253">
            <v>2</v>
          </cell>
          <cell r="L253">
            <v>4</v>
          </cell>
          <cell r="M253" t="str">
            <v>KIRGIZİSTAN</v>
          </cell>
        </row>
        <row r="254">
          <cell r="E254">
            <v>1</v>
          </cell>
          <cell r="F254">
            <v>1</v>
          </cell>
          <cell r="H254">
            <v>2</v>
          </cell>
          <cell r="L254">
            <v>4</v>
          </cell>
          <cell r="M254" t="str">
            <v>D</v>
          </cell>
        </row>
        <row r="255">
          <cell r="E255">
            <v>1</v>
          </cell>
          <cell r="F255">
            <v>1</v>
          </cell>
          <cell r="H255">
            <v>2</v>
          </cell>
          <cell r="L255">
            <v>4</v>
          </cell>
          <cell r="M255" t="str">
            <v>D</v>
          </cell>
        </row>
        <row r="256">
          <cell r="E256">
            <v>1</v>
          </cell>
          <cell r="F256">
            <v>2</v>
          </cell>
          <cell r="H256">
            <v>2</v>
          </cell>
          <cell r="L256">
            <v>4</v>
          </cell>
          <cell r="M256" t="str">
            <v>KIRGIZİSTAN</v>
          </cell>
        </row>
        <row r="257">
          <cell r="E257">
            <v>1</v>
          </cell>
          <cell r="F257">
            <v>2</v>
          </cell>
          <cell r="H257">
            <v>2</v>
          </cell>
          <cell r="L257">
            <v>4</v>
          </cell>
          <cell r="M257" t="str">
            <v>KIRGIZİSTAN</v>
          </cell>
        </row>
        <row r="258">
          <cell r="E258">
            <v>1</v>
          </cell>
          <cell r="F258">
            <v>2</v>
          </cell>
          <cell r="H258">
            <v>2</v>
          </cell>
          <cell r="L258">
            <v>4</v>
          </cell>
          <cell r="M258" t="str">
            <v>KIRGIZİSTAN</v>
          </cell>
        </row>
        <row r="259">
          <cell r="E259">
            <v>1</v>
          </cell>
          <cell r="F259">
            <v>2</v>
          </cell>
          <cell r="H259">
            <v>2</v>
          </cell>
          <cell r="L259">
            <v>4</v>
          </cell>
          <cell r="M259" t="str">
            <v>KIRGIZİSTAN</v>
          </cell>
        </row>
        <row r="260">
          <cell r="E260">
            <v>1</v>
          </cell>
          <cell r="F260">
            <v>2</v>
          </cell>
          <cell r="H260">
            <v>2</v>
          </cell>
          <cell r="L260">
            <v>4</v>
          </cell>
          <cell r="M260" t="str">
            <v>KIRGIZİSTAN</v>
          </cell>
        </row>
        <row r="261">
          <cell r="E261">
            <v>1</v>
          </cell>
          <cell r="F261">
            <v>2</v>
          </cell>
          <cell r="H261">
            <v>2</v>
          </cell>
          <cell r="L261">
            <v>4</v>
          </cell>
          <cell r="M261" t="str">
            <v>KIRGIZİSTAN</v>
          </cell>
        </row>
        <row r="262">
          <cell r="E262">
            <v>1</v>
          </cell>
          <cell r="F262">
            <v>2</v>
          </cell>
          <cell r="H262">
            <v>2</v>
          </cell>
          <cell r="L262">
            <v>4</v>
          </cell>
          <cell r="M262" t="str">
            <v>KIRGIZİSTAN</v>
          </cell>
        </row>
        <row r="263">
          <cell r="E263">
            <v>1</v>
          </cell>
          <cell r="F263">
            <v>2</v>
          </cell>
          <cell r="H263">
            <v>2</v>
          </cell>
          <cell r="L263">
            <v>4</v>
          </cell>
          <cell r="M263" t="str">
            <v>KIRGIZİSTAN</v>
          </cell>
        </row>
        <row r="264">
          <cell r="E264">
            <v>1</v>
          </cell>
          <cell r="F264">
            <v>2</v>
          </cell>
          <cell r="H264">
            <v>2</v>
          </cell>
          <cell r="L264">
            <v>4</v>
          </cell>
          <cell r="M264" t="str">
            <v>KIRGIZİSTAN</v>
          </cell>
        </row>
        <row r="265">
          <cell r="E265">
            <v>1</v>
          </cell>
          <cell r="F265">
            <v>2</v>
          </cell>
          <cell r="H265">
            <v>2</v>
          </cell>
          <cell r="L265">
            <v>4</v>
          </cell>
          <cell r="M265" t="str">
            <v>KIRGIZİSTAN</v>
          </cell>
        </row>
        <row r="266">
          <cell r="E266">
            <v>1</v>
          </cell>
          <cell r="F266">
            <v>2</v>
          </cell>
          <cell r="H266">
            <v>2</v>
          </cell>
          <cell r="L266">
            <v>4</v>
          </cell>
          <cell r="M266" t="str">
            <v>KIRGIZİSTAN</v>
          </cell>
        </row>
        <row r="267">
          <cell r="E267">
            <v>1</v>
          </cell>
          <cell r="F267">
            <v>2</v>
          </cell>
          <cell r="H267">
            <v>2</v>
          </cell>
          <cell r="L267">
            <v>4</v>
          </cell>
          <cell r="M267" t="str">
            <v>KIRGIZİSTAN</v>
          </cell>
        </row>
        <row r="268">
          <cell r="E268">
            <v>1</v>
          </cell>
          <cell r="F268">
            <v>2</v>
          </cell>
          <cell r="H268">
            <v>2</v>
          </cell>
          <cell r="L268">
            <v>4</v>
          </cell>
          <cell r="M268" t="str">
            <v>D</v>
          </cell>
        </row>
        <row r="269">
          <cell r="E269">
            <v>1</v>
          </cell>
          <cell r="F269">
            <v>2</v>
          </cell>
          <cell r="H269">
            <v>2</v>
          </cell>
          <cell r="L269">
            <v>4</v>
          </cell>
          <cell r="M269" t="str">
            <v>D</v>
          </cell>
        </row>
        <row r="270">
          <cell r="E270">
            <v>1</v>
          </cell>
          <cell r="F270">
            <v>2</v>
          </cell>
          <cell r="H270">
            <v>2</v>
          </cell>
          <cell r="L270">
            <v>4</v>
          </cell>
          <cell r="M270" t="str">
            <v>D</v>
          </cell>
        </row>
        <row r="271">
          <cell r="E271">
            <v>1</v>
          </cell>
          <cell r="F271">
            <v>3</v>
          </cell>
          <cell r="H271">
            <v>2</v>
          </cell>
          <cell r="L271">
            <v>4</v>
          </cell>
          <cell r="M271" t="str">
            <v>KIRGIZİSTAN</v>
          </cell>
        </row>
        <row r="272">
          <cell r="E272">
            <v>1</v>
          </cell>
          <cell r="F272">
            <v>3</v>
          </cell>
          <cell r="H272">
            <v>2</v>
          </cell>
          <cell r="L272">
            <v>4</v>
          </cell>
          <cell r="M272" t="str">
            <v>KIRGIZİSTAN</v>
          </cell>
        </row>
        <row r="273">
          <cell r="E273">
            <v>1</v>
          </cell>
          <cell r="F273">
            <v>3</v>
          </cell>
          <cell r="H273">
            <v>2</v>
          </cell>
          <cell r="L273">
            <v>4</v>
          </cell>
          <cell r="M273" t="str">
            <v>KIRGIZİSTAN</v>
          </cell>
        </row>
        <row r="274">
          <cell r="E274">
            <v>1</v>
          </cell>
          <cell r="F274">
            <v>3</v>
          </cell>
          <cell r="H274">
            <v>2</v>
          </cell>
          <cell r="L274">
            <v>4</v>
          </cell>
          <cell r="M274" t="str">
            <v>KIRGIZİSTAN</v>
          </cell>
        </row>
        <row r="275">
          <cell r="E275">
            <v>1</v>
          </cell>
          <cell r="F275">
            <v>3</v>
          </cell>
          <cell r="H275">
            <v>2</v>
          </cell>
          <cell r="L275">
            <v>4</v>
          </cell>
          <cell r="M275" t="str">
            <v>KIRGIZİSTAN</v>
          </cell>
        </row>
        <row r="276">
          <cell r="E276">
            <v>1</v>
          </cell>
          <cell r="F276">
            <v>3</v>
          </cell>
          <cell r="H276">
            <v>2</v>
          </cell>
          <cell r="L276">
            <v>4</v>
          </cell>
          <cell r="M276" t="str">
            <v>D</v>
          </cell>
        </row>
        <row r="277">
          <cell r="E277">
            <v>1</v>
          </cell>
          <cell r="F277">
            <v>3</v>
          </cell>
          <cell r="H277">
            <v>2</v>
          </cell>
          <cell r="L277">
            <v>4</v>
          </cell>
          <cell r="M277" t="str">
            <v>D</v>
          </cell>
        </row>
        <row r="278">
          <cell r="E278">
            <v>1</v>
          </cell>
          <cell r="F278">
            <v>3</v>
          </cell>
          <cell r="H278">
            <v>2</v>
          </cell>
          <cell r="L278">
            <v>3</v>
          </cell>
          <cell r="M278" t="str">
            <v>D</v>
          </cell>
        </row>
        <row r="279">
          <cell r="E279">
            <v>1</v>
          </cell>
          <cell r="F279">
            <v>4</v>
          </cell>
          <cell r="H279">
            <v>2</v>
          </cell>
          <cell r="L279">
            <v>4</v>
          </cell>
          <cell r="M279" t="str">
            <v>KIRGIZİSTAN</v>
          </cell>
        </row>
        <row r="280">
          <cell r="E280">
            <v>1</v>
          </cell>
          <cell r="F280">
            <v>4</v>
          </cell>
          <cell r="H280">
            <v>2</v>
          </cell>
          <cell r="L280">
            <v>4</v>
          </cell>
          <cell r="M280" t="str">
            <v>KIRGIZİSTAN</v>
          </cell>
        </row>
        <row r="281">
          <cell r="E281">
            <v>1</v>
          </cell>
          <cell r="F281">
            <v>4</v>
          </cell>
          <cell r="H281">
            <v>2</v>
          </cell>
          <cell r="L281">
            <v>4</v>
          </cell>
          <cell r="M281" t="str">
            <v>SNG</v>
          </cell>
        </row>
        <row r="282">
          <cell r="E282">
            <v>1</v>
          </cell>
          <cell r="F282">
            <v>4</v>
          </cell>
          <cell r="H282">
            <v>2</v>
          </cell>
          <cell r="L282">
            <v>4</v>
          </cell>
          <cell r="M282" t="str">
            <v>KIRGIZİSTAN</v>
          </cell>
        </row>
        <row r="283">
          <cell r="E283">
            <v>1</v>
          </cell>
          <cell r="F283">
            <v>4</v>
          </cell>
          <cell r="H283">
            <v>2</v>
          </cell>
          <cell r="L283">
            <v>4</v>
          </cell>
          <cell r="M283" t="str">
            <v>KIRGIZİSTAN</v>
          </cell>
        </row>
        <row r="284">
          <cell r="E284">
            <v>1</v>
          </cell>
          <cell r="F284">
            <v>4</v>
          </cell>
          <cell r="H284">
            <v>2</v>
          </cell>
          <cell r="L284">
            <v>4</v>
          </cell>
          <cell r="M284" t="str">
            <v>KIRGIZİSTAN</v>
          </cell>
        </row>
        <row r="285">
          <cell r="E285">
            <v>1</v>
          </cell>
          <cell r="F285">
            <v>4</v>
          </cell>
          <cell r="H285">
            <v>2</v>
          </cell>
          <cell r="L285">
            <v>4</v>
          </cell>
          <cell r="M285" t="str">
            <v>KIRGIZİSTAN</v>
          </cell>
        </row>
        <row r="286">
          <cell r="E286">
            <v>1</v>
          </cell>
          <cell r="F286">
            <v>4</v>
          </cell>
          <cell r="H286">
            <v>2</v>
          </cell>
          <cell r="L286">
            <v>4</v>
          </cell>
          <cell r="M286" t="str">
            <v>KIRGIZİSTAN</v>
          </cell>
        </row>
        <row r="287">
          <cell r="E287">
            <v>1</v>
          </cell>
          <cell r="F287">
            <v>4</v>
          </cell>
          <cell r="H287">
            <v>2</v>
          </cell>
          <cell r="L287">
            <v>4</v>
          </cell>
          <cell r="M287" t="str">
            <v>KIRGIZİSTAN</v>
          </cell>
        </row>
        <row r="288">
          <cell r="E288">
            <v>1</v>
          </cell>
          <cell r="F288">
            <v>4</v>
          </cell>
          <cell r="H288">
            <v>2</v>
          </cell>
          <cell r="L288">
            <v>4</v>
          </cell>
          <cell r="M288" t="str">
            <v>KIRGIZİSTAN</v>
          </cell>
        </row>
        <row r="289">
          <cell r="E289">
            <v>1</v>
          </cell>
          <cell r="F289">
            <v>4</v>
          </cell>
          <cell r="H289">
            <v>2</v>
          </cell>
          <cell r="L289">
            <v>4</v>
          </cell>
          <cell r="M289" t="str">
            <v>KIRGIZİSTAN</v>
          </cell>
        </row>
        <row r="290">
          <cell r="E290">
            <v>1</v>
          </cell>
          <cell r="F290">
            <v>4</v>
          </cell>
          <cell r="H290">
            <v>2</v>
          </cell>
          <cell r="L290">
            <v>4</v>
          </cell>
          <cell r="M290" t="str">
            <v>KIRGIZİSTAN</v>
          </cell>
        </row>
        <row r="291">
          <cell r="E291">
            <v>1</v>
          </cell>
          <cell r="F291">
            <v>4</v>
          </cell>
          <cell r="H291">
            <v>2</v>
          </cell>
          <cell r="L291">
            <v>4</v>
          </cell>
          <cell r="M291" t="str">
            <v>D</v>
          </cell>
        </row>
        <row r="292">
          <cell r="E292">
            <v>1</v>
          </cell>
          <cell r="F292">
            <v>4</v>
          </cell>
          <cell r="H292">
            <v>2</v>
          </cell>
          <cell r="L292">
            <v>4</v>
          </cell>
          <cell r="M292" t="str">
            <v>D</v>
          </cell>
        </row>
        <row r="293">
          <cell r="E293">
            <v>1</v>
          </cell>
          <cell r="F293">
            <v>4</v>
          </cell>
          <cell r="H293">
            <v>2</v>
          </cell>
          <cell r="L293">
            <v>3</v>
          </cell>
          <cell r="M293" t="str">
            <v>SNG</v>
          </cell>
        </row>
        <row r="294">
          <cell r="E294">
            <v>1</v>
          </cell>
          <cell r="F294">
            <v>4</v>
          </cell>
          <cell r="H294">
            <v>2</v>
          </cell>
          <cell r="L294">
            <v>4</v>
          </cell>
          <cell r="M294" t="str">
            <v>SNG</v>
          </cell>
        </row>
        <row r="295">
          <cell r="E295">
            <v>1</v>
          </cell>
          <cell r="F295">
            <v>4</v>
          </cell>
          <cell r="H295">
            <v>2</v>
          </cell>
          <cell r="L295">
            <v>4</v>
          </cell>
          <cell r="M295" t="str">
            <v>SNG</v>
          </cell>
        </row>
        <row r="296">
          <cell r="E296">
            <v>1</v>
          </cell>
          <cell r="F296">
            <v>5</v>
          </cell>
          <cell r="H296">
            <v>2</v>
          </cell>
          <cell r="L296">
            <v>4</v>
          </cell>
          <cell r="M296" t="str">
            <v>KIRGIZİSTAN</v>
          </cell>
        </row>
        <row r="297">
          <cell r="E297">
            <v>1</v>
          </cell>
          <cell r="F297">
            <v>5</v>
          </cell>
          <cell r="H297">
            <v>2</v>
          </cell>
          <cell r="L297">
            <v>4</v>
          </cell>
          <cell r="M297" t="str">
            <v>KIRGIZİSTAN</v>
          </cell>
        </row>
        <row r="298">
          <cell r="E298">
            <v>1</v>
          </cell>
          <cell r="F298">
            <v>5</v>
          </cell>
          <cell r="H298">
            <v>2</v>
          </cell>
          <cell r="L298">
            <v>4</v>
          </cell>
          <cell r="M298" t="str">
            <v>KIRGIZİSTAN</v>
          </cell>
        </row>
        <row r="299">
          <cell r="E299">
            <v>1</v>
          </cell>
          <cell r="F299">
            <v>5</v>
          </cell>
          <cell r="H299">
            <v>2</v>
          </cell>
          <cell r="L299">
            <v>4</v>
          </cell>
          <cell r="M299" t="str">
            <v>KIRGIZİSTAN</v>
          </cell>
        </row>
        <row r="300">
          <cell r="E300">
            <v>1</v>
          </cell>
          <cell r="F300">
            <v>5</v>
          </cell>
          <cell r="H300">
            <v>2</v>
          </cell>
          <cell r="L300">
            <v>4</v>
          </cell>
          <cell r="M300" t="str">
            <v>KIRGIZİSTAN</v>
          </cell>
        </row>
        <row r="301">
          <cell r="E301">
            <v>1</v>
          </cell>
          <cell r="F301">
            <v>5</v>
          </cell>
          <cell r="H301">
            <v>2</v>
          </cell>
          <cell r="L301">
            <v>4</v>
          </cell>
          <cell r="M301" t="str">
            <v>KIRGIZİSTAN</v>
          </cell>
        </row>
        <row r="302">
          <cell r="E302">
            <v>1</v>
          </cell>
          <cell r="F302">
            <v>5</v>
          </cell>
          <cell r="H302">
            <v>2</v>
          </cell>
          <cell r="L302">
            <v>4</v>
          </cell>
          <cell r="M302" t="str">
            <v>KIRGIZİSTAN</v>
          </cell>
        </row>
        <row r="303">
          <cell r="E303">
            <v>1</v>
          </cell>
          <cell r="F303">
            <v>5</v>
          </cell>
          <cell r="H303">
            <v>2</v>
          </cell>
          <cell r="L303">
            <v>4</v>
          </cell>
          <cell r="M303" t="str">
            <v>KIRGIZİSTAN</v>
          </cell>
        </row>
        <row r="304">
          <cell r="E304">
            <v>1</v>
          </cell>
          <cell r="F304">
            <v>5</v>
          </cell>
          <cell r="H304">
            <v>2</v>
          </cell>
          <cell r="L304">
            <v>4</v>
          </cell>
          <cell r="M304" t="str">
            <v>KIRGIZİSTAN</v>
          </cell>
        </row>
        <row r="305">
          <cell r="E305">
            <v>1</v>
          </cell>
          <cell r="F305">
            <v>5</v>
          </cell>
          <cell r="H305">
            <v>2</v>
          </cell>
          <cell r="L305">
            <v>4</v>
          </cell>
          <cell r="M305" t="str">
            <v>KIRGIZİSTAN</v>
          </cell>
        </row>
        <row r="306">
          <cell r="E306">
            <v>1</v>
          </cell>
          <cell r="F306">
            <v>6</v>
          </cell>
          <cell r="H306">
            <v>2</v>
          </cell>
          <cell r="L306">
            <v>4</v>
          </cell>
          <cell r="M306" t="str">
            <v>KIRGIZİSTAN</v>
          </cell>
        </row>
        <row r="307">
          <cell r="E307">
            <v>1</v>
          </cell>
          <cell r="F307">
            <v>6</v>
          </cell>
          <cell r="H307">
            <v>2</v>
          </cell>
          <cell r="L307">
            <v>4</v>
          </cell>
          <cell r="M307" t="str">
            <v>KIRGIZİSTAN</v>
          </cell>
        </row>
        <row r="308">
          <cell r="E308">
            <v>1</v>
          </cell>
          <cell r="F308">
            <v>6</v>
          </cell>
          <cell r="H308">
            <v>2</v>
          </cell>
          <cell r="L308">
            <v>4</v>
          </cell>
          <cell r="M308" t="str">
            <v>KIRGIZİSTAN</v>
          </cell>
        </row>
        <row r="309">
          <cell r="E309">
            <v>1</v>
          </cell>
          <cell r="F309">
            <v>6</v>
          </cell>
          <cell r="H309">
            <v>2</v>
          </cell>
          <cell r="L309">
            <v>4</v>
          </cell>
          <cell r="M309" t="str">
            <v>KIRGIZİSTAN</v>
          </cell>
        </row>
        <row r="310">
          <cell r="E310">
            <v>1</v>
          </cell>
          <cell r="F310">
            <v>6</v>
          </cell>
          <cell r="H310">
            <v>2</v>
          </cell>
          <cell r="L310">
            <v>4</v>
          </cell>
          <cell r="M310" t="str">
            <v>KIRGIZİSTAN</v>
          </cell>
        </row>
        <row r="311">
          <cell r="E311">
            <v>1</v>
          </cell>
          <cell r="F311">
            <v>6</v>
          </cell>
          <cell r="H311">
            <v>2</v>
          </cell>
          <cell r="L311">
            <v>4</v>
          </cell>
          <cell r="M311" t="str">
            <v>KIRGIZİSTAN</v>
          </cell>
        </row>
        <row r="312">
          <cell r="E312">
            <v>1</v>
          </cell>
          <cell r="F312">
            <v>6</v>
          </cell>
          <cell r="H312">
            <v>2</v>
          </cell>
          <cell r="L312">
            <v>4</v>
          </cell>
          <cell r="M312" t="str">
            <v>KIRGIZİSTAN</v>
          </cell>
        </row>
        <row r="313">
          <cell r="E313">
            <v>1</v>
          </cell>
          <cell r="F313">
            <v>6</v>
          </cell>
          <cell r="H313">
            <v>2</v>
          </cell>
          <cell r="L313">
            <v>4</v>
          </cell>
          <cell r="M313" t="str">
            <v>D</v>
          </cell>
        </row>
        <row r="314">
          <cell r="E314">
            <v>1</v>
          </cell>
          <cell r="F314">
            <v>6</v>
          </cell>
          <cell r="H314">
            <v>2</v>
          </cell>
          <cell r="L314">
            <v>4</v>
          </cell>
          <cell r="M314" t="str">
            <v>D</v>
          </cell>
        </row>
        <row r="315">
          <cell r="E315">
            <v>1</v>
          </cell>
          <cell r="F315">
            <v>7</v>
          </cell>
          <cell r="H315">
            <v>2</v>
          </cell>
          <cell r="L315">
            <v>4</v>
          </cell>
          <cell r="M315" t="str">
            <v>KIRGIZİSTAN</v>
          </cell>
        </row>
        <row r="316">
          <cell r="E316">
            <v>1</v>
          </cell>
          <cell r="F316">
            <v>7</v>
          </cell>
          <cell r="H316">
            <v>2</v>
          </cell>
          <cell r="L316">
            <v>4</v>
          </cell>
          <cell r="M316" t="str">
            <v>KIRGIZİSTAN</v>
          </cell>
        </row>
        <row r="317">
          <cell r="E317">
            <v>1</v>
          </cell>
          <cell r="F317">
            <v>7</v>
          </cell>
          <cell r="H317">
            <v>2</v>
          </cell>
          <cell r="L317">
            <v>4</v>
          </cell>
          <cell r="M317" t="str">
            <v>KIRGIZİSTAN</v>
          </cell>
        </row>
        <row r="318">
          <cell r="E318">
            <v>1</v>
          </cell>
          <cell r="F318">
            <v>7</v>
          </cell>
          <cell r="H318">
            <v>2</v>
          </cell>
          <cell r="L318">
            <v>4</v>
          </cell>
          <cell r="M318" t="str">
            <v>KIRGIZİSTAN</v>
          </cell>
        </row>
        <row r="319">
          <cell r="E319">
            <v>1</v>
          </cell>
          <cell r="F319">
            <v>7</v>
          </cell>
          <cell r="H319">
            <v>2</v>
          </cell>
          <cell r="L319">
            <v>4</v>
          </cell>
          <cell r="M319" t="str">
            <v>KIRGIZİSTAN</v>
          </cell>
        </row>
        <row r="320">
          <cell r="E320">
            <v>1</v>
          </cell>
          <cell r="F320">
            <v>7</v>
          </cell>
          <cell r="H320">
            <v>2</v>
          </cell>
          <cell r="L320">
            <v>4</v>
          </cell>
          <cell r="M320" t="str">
            <v>KIRGIZİSTAN</v>
          </cell>
        </row>
        <row r="321">
          <cell r="E321">
            <v>1</v>
          </cell>
          <cell r="F321">
            <v>7</v>
          </cell>
          <cell r="H321">
            <v>2</v>
          </cell>
          <cell r="L321">
            <v>4</v>
          </cell>
          <cell r="M321" t="str">
            <v>D</v>
          </cell>
        </row>
        <row r="322">
          <cell r="E322">
            <v>1</v>
          </cell>
          <cell r="F322">
            <v>8</v>
          </cell>
          <cell r="H322">
            <v>2</v>
          </cell>
          <cell r="L322">
            <v>4</v>
          </cell>
          <cell r="M322" t="str">
            <v>KIRGIZİSTAN</v>
          </cell>
        </row>
        <row r="323">
          <cell r="E323">
            <v>1</v>
          </cell>
          <cell r="F323">
            <v>8</v>
          </cell>
          <cell r="H323">
            <v>2</v>
          </cell>
          <cell r="L323">
            <v>4</v>
          </cell>
          <cell r="M323" t="str">
            <v>KIRGIZİSTAN</v>
          </cell>
        </row>
        <row r="324">
          <cell r="E324">
            <v>1</v>
          </cell>
          <cell r="F324">
            <v>8</v>
          </cell>
          <cell r="H324">
            <v>2</v>
          </cell>
          <cell r="L324">
            <v>4</v>
          </cell>
          <cell r="M324" t="str">
            <v>KIRGIZİSTAN</v>
          </cell>
        </row>
        <row r="325">
          <cell r="E325">
            <v>1</v>
          </cell>
          <cell r="F325">
            <v>8</v>
          </cell>
          <cell r="H325">
            <v>2</v>
          </cell>
          <cell r="L325">
            <v>4</v>
          </cell>
          <cell r="M325" t="str">
            <v>KIRGIZİSTAN</v>
          </cell>
        </row>
        <row r="326">
          <cell r="E326">
            <v>1</v>
          </cell>
          <cell r="F326">
            <v>8</v>
          </cell>
          <cell r="H326">
            <v>2</v>
          </cell>
          <cell r="L326">
            <v>4</v>
          </cell>
          <cell r="M326" t="str">
            <v>KIRGIZİSTAN</v>
          </cell>
        </row>
        <row r="327">
          <cell r="E327">
            <v>1</v>
          </cell>
          <cell r="F327">
            <v>8</v>
          </cell>
          <cell r="H327">
            <v>2</v>
          </cell>
          <cell r="L327">
            <v>4</v>
          </cell>
          <cell r="M327" t="str">
            <v>KIRGIZİSTAN</v>
          </cell>
        </row>
        <row r="328">
          <cell r="E328">
            <v>1</v>
          </cell>
          <cell r="F328">
            <v>8</v>
          </cell>
          <cell r="H328">
            <v>2</v>
          </cell>
          <cell r="L328">
            <v>4</v>
          </cell>
          <cell r="M328" t="str">
            <v>KIRGIZİSTAN</v>
          </cell>
        </row>
        <row r="329">
          <cell r="E329">
            <v>1</v>
          </cell>
          <cell r="F329">
            <v>8</v>
          </cell>
          <cell r="H329">
            <v>2</v>
          </cell>
          <cell r="L329">
            <v>4</v>
          </cell>
          <cell r="M329" t="str">
            <v>KIRGIZİSTAN</v>
          </cell>
        </row>
        <row r="330">
          <cell r="E330">
            <v>1</v>
          </cell>
          <cell r="F330">
            <v>8</v>
          </cell>
          <cell r="H330">
            <v>2</v>
          </cell>
          <cell r="L330">
            <v>4</v>
          </cell>
          <cell r="M330" t="str">
            <v>D</v>
          </cell>
        </row>
        <row r="331">
          <cell r="E331">
            <v>1</v>
          </cell>
          <cell r="F331">
            <v>8</v>
          </cell>
          <cell r="H331">
            <v>2</v>
          </cell>
          <cell r="L331">
            <v>4</v>
          </cell>
          <cell r="M331" t="str">
            <v>D</v>
          </cell>
        </row>
        <row r="332">
          <cell r="E332">
            <v>1</v>
          </cell>
          <cell r="F332">
            <v>9</v>
          </cell>
          <cell r="H332">
            <v>2</v>
          </cell>
          <cell r="L332">
            <v>4</v>
          </cell>
          <cell r="M332" t="str">
            <v>KIRGIZİSTAN</v>
          </cell>
        </row>
        <row r="333">
          <cell r="E333">
            <v>1</v>
          </cell>
          <cell r="F333">
            <v>59</v>
          </cell>
          <cell r="H333">
            <v>2</v>
          </cell>
          <cell r="L333">
            <v>4</v>
          </cell>
          <cell r="M333" t="str">
            <v>KIRGIZİSTAN</v>
          </cell>
        </row>
        <row r="334">
          <cell r="E334">
            <v>1</v>
          </cell>
          <cell r="F334">
            <v>9</v>
          </cell>
          <cell r="H334">
            <v>2</v>
          </cell>
          <cell r="L334">
            <v>4</v>
          </cell>
          <cell r="M334" t="str">
            <v>KIRGIZİSTAN</v>
          </cell>
        </row>
        <row r="335">
          <cell r="E335">
            <v>1</v>
          </cell>
          <cell r="F335">
            <v>9</v>
          </cell>
          <cell r="H335">
            <v>2</v>
          </cell>
          <cell r="L335">
            <v>4</v>
          </cell>
          <cell r="M335" t="str">
            <v>KIRGIZİSTAN</v>
          </cell>
        </row>
        <row r="336">
          <cell r="E336">
            <v>1</v>
          </cell>
          <cell r="F336">
            <v>9</v>
          </cell>
          <cell r="H336">
            <v>2</v>
          </cell>
          <cell r="L336">
            <v>4</v>
          </cell>
          <cell r="M336" t="str">
            <v>D</v>
          </cell>
        </row>
        <row r="337">
          <cell r="E337">
            <v>1</v>
          </cell>
          <cell r="F337">
            <v>9</v>
          </cell>
          <cell r="H337">
            <v>2</v>
          </cell>
          <cell r="L337">
            <v>4</v>
          </cell>
          <cell r="M337" t="str">
            <v>KIRGIZİSTAN</v>
          </cell>
        </row>
        <row r="338">
          <cell r="E338">
            <v>1</v>
          </cell>
          <cell r="F338">
            <v>9</v>
          </cell>
          <cell r="H338">
            <v>2</v>
          </cell>
          <cell r="L338">
            <v>4</v>
          </cell>
          <cell r="M338" t="str">
            <v>KIRGIZİSTAN</v>
          </cell>
        </row>
        <row r="339">
          <cell r="E339">
            <v>1</v>
          </cell>
          <cell r="F339">
            <v>9</v>
          </cell>
          <cell r="H339">
            <v>2</v>
          </cell>
          <cell r="L339">
            <v>4</v>
          </cell>
          <cell r="M339" t="str">
            <v>KIRGIZİSTAN</v>
          </cell>
        </row>
        <row r="340">
          <cell r="E340">
            <v>1</v>
          </cell>
          <cell r="F340">
            <v>9</v>
          </cell>
          <cell r="H340">
            <v>2</v>
          </cell>
          <cell r="L340">
            <v>4</v>
          </cell>
          <cell r="M340" t="str">
            <v>KIRGIZİSTAN</v>
          </cell>
        </row>
        <row r="341">
          <cell r="E341">
            <v>1</v>
          </cell>
          <cell r="F341">
            <v>9</v>
          </cell>
          <cell r="H341">
            <v>2</v>
          </cell>
          <cell r="L341">
            <v>4</v>
          </cell>
          <cell r="M341" t="str">
            <v>KIRGIZİSTAN</v>
          </cell>
        </row>
        <row r="342">
          <cell r="E342">
            <v>1</v>
          </cell>
          <cell r="F342">
            <v>9</v>
          </cell>
          <cell r="H342">
            <v>2</v>
          </cell>
          <cell r="L342">
            <v>4</v>
          </cell>
          <cell r="M342" t="str">
            <v>KIRGIZİSTAN</v>
          </cell>
        </row>
        <row r="343">
          <cell r="E343">
            <v>1</v>
          </cell>
          <cell r="F343">
            <v>9</v>
          </cell>
          <cell r="H343">
            <v>2</v>
          </cell>
          <cell r="L343">
            <v>4</v>
          </cell>
          <cell r="M343" t="str">
            <v>KIRGIZİSTAN</v>
          </cell>
        </row>
        <row r="344">
          <cell r="E344">
            <v>1</v>
          </cell>
          <cell r="F344">
            <v>9</v>
          </cell>
          <cell r="H344">
            <v>2</v>
          </cell>
          <cell r="L344">
            <v>4</v>
          </cell>
          <cell r="M344" t="str">
            <v>KIRGIZİSTAN</v>
          </cell>
        </row>
        <row r="345">
          <cell r="E345">
            <v>1</v>
          </cell>
          <cell r="F345">
            <v>9</v>
          </cell>
          <cell r="H345">
            <v>2</v>
          </cell>
          <cell r="L345">
            <v>4</v>
          </cell>
          <cell r="M345" t="str">
            <v>KIRGIZİSTAN</v>
          </cell>
        </row>
        <row r="346">
          <cell r="E346">
            <v>1</v>
          </cell>
          <cell r="F346">
            <v>9</v>
          </cell>
          <cell r="H346">
            <v>2</v>
          </cell>
          <cell r="L346">
            <v>4</v>
          </cell>
          <cell r="M346" t="str">
            <v>KIRGIZİSTAN</v>
          </cell>
        </row>
        <row r="347">
          <cell r="E347">
            <v>1</v>
          </cell>
          <cell r="F347">
            <v>9</v>
          </cell>
          <cell r="H347">
            <v>2</v>
          </cell>
          <cell r="L347">
            <v>4</v>
          </cell>
          <cell r="M347" t="str">
            <v>D</v>
          </cell>
        </row>
        <row r="348">
          <cell r="E348">
            <v>2</v>
          </cell>
          <cell r="F348">
            <v>1</v>
          </cell>
          <cell r="H348">
            <v>2</v>
          </cell>
          <cell r="L348">
            <v>4</v>
          </cell>
          <cell r="M348" t="str">
            <v>KIRGIZİSTAN</v>
          </cell>
        </row>
        <row r="349">
          <cell r="E349">
            <v>2</v>
          </cell>
          <cell r="F349">
            <v>1</v>
          </cell>
          <cell r="H349">
            <v>2</v>
          </cell>
          <cell r="L349">
            <v>4</v>
          </cell>
          <cell r="M349" t="str">
            <v>KIRGIZİSTAN</v>
          </cell>
        </row>
        <row r="350">
          <cell r="E350">
            <v>2</v>
          </cell>
          <cell r="F350">
            <v>1</v>
          </cell>
          <cell r="H350">
            <v>2</v>
          </cell>
          <cell r="L350">
            <v>4</v>
          </cell>
          <cell r="M350" t="str">
            <v>KIRGIZİSTAN</v>
          </cell>
        </row>
        <row r="351">
          <cell r="E351">
            <v>2</v>
          </cell>
          <cell r="F351">
            <v>1</v>
          </cell>
          <cell r="H351">
            <v>2</v>
          </cell>
          <cell r="L351">
            <v>4</v>
          </cell>
          <cell r="M351" t="str">
            <v>SNG</v>
          </cell>
        </row>
        <row r="352">
          <cell r="E352">
            <v>2</v>
          </cell>
          <cell r="F352">
            <v>1</v>
          </cell>
          <cell r="H352">
            <v>2</v>
          </cell>
          <cell r="L352">
            <v>4</v>
          </cell>
          <cell r="M352" t="str">
            <v>KIRGIZİSTAN</v>
          </cell>
        </row>
        <row r="353">
          <cell r="E353">
            <v>2</v>
          </cell>
          <cell r="F353">
            <v>1</v>
          </cell>
          <cell r="H353">
            <v>2</v>
          </cell>
          <cell r="L353">
            <v>4</v>
          </cell>
          <cell r="M353" t="str">
            <v>KIRGIZİSTAN</v>
          </cell>
        </row>
        <row r="354">
          <cell r="E354">
            <v>2</v>
          </cell>
          <cell r="F354">
            <v>1</v>
          </cell>
          <cell r="H354">
            <v>2</v>
          </cell>
          <cell r="L354">
            <v>4</v>
          </cell>
          <cell r="M354" t="str">
            <v>KIRGIZİSTAN</v>
          </cell>
        </row>
        <row r="355">
          <cell r="E355">
            <v>2</v>
          </cell>
          <cell r="F355">
            <v>1</v>
          </cell>
          <cell r="H355">
            <v>2</v>
          </cell>
          <cell r="L355">
            <v>4</v>
          </cell>
          <cell r="M355" t="str">
            <v>KIRGIZİSTAN</v>
          </cell>
        </row>
        <row r="356">
          <cell r="E356">
            <v>2</v>
          </cell>
          <cell r="F356">
            <v>1</v>
          </cell>
          <cell r="H356">
            <v>2</v>
          </cell>
          <cell r="L356">
            <v>4</v>
          </cell>
          <cell r="M356" t="str">
            <v>KIRGIZİSTAN</v>
          </cell>
        </row>
        <row r="357">
          <cell r="E357">
            <v>2</v>
          </cell>
          <cell r="F357">
            <v>1</v>
          </cell>
          <cell r="H357">
            <v>2</v>
          </cell>
          <cell r="L357">
            <v>4</v>
          </cell>
          <cell r="M357" t="str">
            <v>KIRGIZİSTAN</v>
          </cell>
        </row>
        <row r="358">
          <cell r="E358">
            <v>2</v>
          </cell>
          <cell r="F358">
            <v>1</v>
          </cell>
          <cell r="H358">
            <v>2</v>
          </cell>
          <cell r="L358">
            <v>4</v>
          </cell>
          <cell r="M358" t="str">
            <v>KIRGIZİSTAN</v>
          </cell>
        </row>
        <row r="359">
          <cell r="E359">
            <v>2</v>
          </cell>
          <cell r="F359">
            <v>1</v>
          </cell>
          <cell r="H359">
            <v>2</v>
          </cell>
          <cell r="L359">
            <v>4</v>
          </cell>
          <cell r="M359" t="str">
            <v>KIRGIZİSTAN</v>
          </cell>
        </row>
        <row r="360">
          <cell r="E360">
            <v>2</v>
          </cell>
          <cell r="F360">
            <v>1</v>
          </cell>
          <cell r="H360">
            <v>2</v>
          </cell>
          <cell r="L360">
            <v>4</v>
          </cell>
          <cell r="M360" t="str">
            <v>SNG</v>
          </cell>
        </row>
        <row r="361">
          <cell r="E361">
            <v>2</v>
          </cell>
          <cell r="F361">
            <v>1</v>
          </cell>
          <cell r="H361">
            <v>2</v>
          </cell>
          <cell r="L361">
            <v>4</v>
          </cell>
          <cell r="M361" t="str">
            <v>D</v>
          </cell>
        </row>
        <row r="362">
          <cell r="E362">
            <v>2</v>
          </cell>
          <cell r="F362">
            <v>1</v>
          </cell>
          <cell r="H362">
            <v>2</v>
          </cell>
          <cell r="L362">
            <v>4</v>
          </cell>
          <cell r="M362" t="str">
            <v>D</v>
          </cell>
        </row>
        <row r="363">
          <cell r="E363">
            <v>2</v>
          </cell>
          <cell r="F363">
            <v>1</v>
          </cell>
          <cell r="H363">
            <v>2</v>
          </cell>
          <cell r="L363">
            <v>4</v>
          </cell>
          <cell r="M363" t="str">
            <v>D</v>
          </cell>
        </row>
        <row r="364">
          <cell r="E364">
            <v>2</v>
          </cell>
          <cell r="F364">
            <v>1</v>
          </cell>
          <cell r="H364">
            <v>2</v>
          </cell>
          <cell r="L364">
            <v>4</v>
          </cell>
          <cell r="M364" t="str">
            <v>SNG</v>
          </cell>
        </row>
        <row r="365">
          <cell r="E365">
            <v>2</v>
          </cell>
          <cell r="F365">
            <v>2</v>
          </cell>
          <cell r="H365">
            <v>2</v>
          </cell>
          <cell r="L365">
            <v>4</v>
          </cell>
          <cell r="M365" t="str">
            <v>KIRGIZİSTAN</v>
          </cell>
        </row>
        <row r="366">
          <cell r="E366">
            <v>2</v>
          </cell>
          <cell r="F366">
            <v>2</v>
          </cell>
          <cell r="H366">
            <v>2</v>
          </cell>
          <cell r="L366">
            <v>4</v>
          </cell>
          <cell r="M366" t="str">
            <v>KIRGIZİSTAN</v>
          </cell>
        </row>
        <row r="367">
          <cell r="E367">
            <v>2</v>
          </cell>
          <cell r="F367">
            <v>2</v>
          </cell>
          <cell r="H367">
            <v>2</v>
          </cell>
          <cell r="L367">
            <v>4</v>
          </cell>
          <cell r="M367" t="str">
            <v>KIRGIZİSTAN</v>
          </cell>
        </row>
        <row r="368">
          <cell r="E368">
            <v>2</v>
          </cell>
          <cell r="F368">
            <v>2</v>
          </cell>
          <cell r="H368">
            <v>2</v>
          </cell>
          <cell r="L368">
            <v>4</v>
          </cell>
          <cell r="M368" t="str">
            <v>KIRGIZİSTAN</v>
          </cell>
        </row>
        <row r="369">
          <cell r="E369">
            <v>2</v>
          </cell>
          <cell r="F369">
            <v>2</v>
          </cell>
          <cell r="H369">
            <v>2</v>
          </cell>
          <cell r="L369">
            <v>4</v>
          </cell>
          <cell r="M369" t="str">
            <v>KIRGIZİSTAN</v>
          </cell>
        </row>
        <row r="370">
          <cell r="E370">
            <v>2</v>
          </cell>
          <cell r="F370">
            <v>2</v>
          </cell>
          <cell r="H370">
            <v>2</v>
          </cell>
          <cell r="L370">
            <v>4</v>
          </cell>
          <cell r="M370" t="str">
            <v>KIRGIZİSTAN</v>
          </cell>
        </row>
        <row r="371">
          <cell r="E371">
            <v>2</v>
          </cell>
          <cell r="F371">
            <v>2</v>
          </cell>
          <cell r="H371">
            <v>2</v>
          </cell>
          <cell r="L371">
            <v>4</v>
          </cell>
          <cell r="M371" t="str">
            <v>KIRGIZİSTAN</v>
          </cell>
        </row>
        <row r="372">
          <cell r="E372">
            <v>2</v>
          </cell>
          <cell r="F372">
            <v>2</v>
          </cell>
          <cell r="H372">
            <v>2</v>
          </cell>
          <cell r="L372">
            <v>4</v>
          </cell>
          <cell r="M372" t="str">
            <v>KIRGIZİSTAN</v>
          </cell>
        </row>
        <row r="373">
          <cell r="E373">
            <v>2</v>
          </cell>
          <cell r="F373">
            <v>2</v>
          </cell>
          <cell r="H373">
            <v>2</v>
          </cell>
          <cell r="L373">
            <v>4</v>
          </cell>
          <cell r="M373" t="str">
            <v>KIRGIZİSTAN</v>
          </cell>
        </row>
        <row r="374">
          <cell r="E374">
            <v>2</v>
          </cell>
          <cell r="F374">
            <v>2</v>
          </cell>
          <cell r="H374">
            <v>2</v>
          </cell>
          <cell r="L374">
            <v>4</v>
          </cell>
          <cell r="M374" t="str">
            <v>KIRGIZİSTAN</v>
          </cell>
        </row>
        <row r="375">
          <cell r="E375">
            <v>2</v>
          </cell>
          <cell r="F375">
            <v>2</v>
          </cell>
          <cell r="H375">
            <v>2</v>
          </cell>
          <cell r="L375">
            <v>4</v>
          </cell>
          <cell r="M375" t="str">
            <v>KIRGIZİSTAN</v>
          </cell>
        </row>
        <row r="376">
          <cell r="E376">
            <v>2</v>
          </cell>
          <cell r="F376">
            <v>2</v>
          </cell>
          <cell r="H376">
            <v>2</v>
          </cell>
          <cell r="L376">
            <v>4</v>
          </cell>
          <cell r="M376" t="str">
            <v>KIRGIZİSTAN</v>
          </cell>
        </row>
        <row r="377">
          <cell r="E377">
            <v>2</v>
          </cell>
          <cell r="F377">
            <v>2</v>
          </cell>
          <cell r="H377">
            <v>2</v>
          </cell>
          <cell r="L377">
            <v>4</v>
          </cell>
          <cell r="M377" t="str">
            <v>KIRGIZİSTAN</v>
          </cell>
        </row>
        <row r="378">
          <cell r="E378">
            <v>2</v>
          </cell>
          <cell r="F378">
            <v>2</v>
          </cell>
          <cell r="H378">
            <v>2</v>
          </cell>
          <cell r="L378">
            <v>4</v>
          </cell>
          <cell r="M378" t="str">
            <v>KIRGIZİSTAN</v>
          </cell>
        </row>
        <row r="379">
          <cell r="E379">
            <v>2</v>
          </cell>
          <cell r="F379">
            <v>2</v>
          </cell>
          <cell r="H379">
            <v>2</v>
          </cell>
          <cell r="L379">
            <v>4</v>
          </cell>
          <cell r="M379" t="str">
            <v>SNG</v>
          </cell>
        </row>
        <row r="380">
          <cell r="E380">
            <v>2</v>
          </cell>
          <cell r="F380">
            <v>2</v>
          </cell>
          <cell r="H380">
            <v>2</v>
          </cell>
          <cell r="L380">
            <v>4</v>
          </cell>
          <cell r="M380" t="str">
            <v>SNG</v>
          </cell>
        </row>
        <row r="381">
          <cell r="E381">
            <v>2</v>
          </cell>
          <cell r="F381">
            <v>2</v>
          </cell>
          <cell r="H381">
            <v>2</v>
          </cell>
          <cell r="L381">
            <v>4</v>
          </cell>
          <cell r="M381" t="str">
            <v>SNG</v>
          </cell>
        </row>
        <row r="382">
          <cell r="E382">
            <v>2</v>
          </cell>
          <cell r="F382">
            <v>2</v>
          </cell>
          <cell r="H382">
            <v>2</v>
          </cell>
          <cell r="L382">
            <v>4</v>
          </cell>
          <cell r="M382" t="str">
            <v>D</v>
          </cell>
        </row>
        <row r="383">
          <cell r="E383">
            <v>2</v>
          </cell>
          <cell r="F383">
            <v>2</v>
          </cell>
          <cell r="H383">
            <v>2</v>
          </cell>
          <cell r="L383">
            <v>4</v>
          </cell>
          <cell r="M383" t="str">
            <v>D</v>
          </cell>
        </row>
        <row r="384">
          <cell r="E384">
            <v>2</v>
          </cell>
          <cell r="F384">
            <v>2</v>
          </cell>
          <cell r="H384">
            <v>2</v>
          </cell>
          <cell r="L384">
            <v>4</v>
          </cell>
          <cell r="M384" t="str">
            <v>SNG</v>
          </cell>
        </row>
        <row r="385">
          <cell r="E385">
            <v>2</v>
          </cell>
          <cell r="F385">
            <v>4</v>
          </cell>
          <cell r="H385">
            <v>2</v>
          </cell>
          <cell r="L385">
            <v>4</v>
          </cell>
          <cell r="M385" t="str">
            <v>KIRGIZİSTAN</v>
          </cell>
        </row>
        <row r="386">
          <cell r="E386">
            <v>2</v>
          </cell>
          <cell r="F386">
            <v>4</v>
          </cell>
          <cell r="H386">
            <v>2</v>
          </cell>
          <cell r="L386">
            <v>4</v>
          </cell>
          <cell r="M386" t="str">
            <v>KIRGIZİSTAN</v>
          </cell>
        </row>
        <row r="387">
          <cell r="E387">
            <v>2</v>
          </cell>
          <cell r="F387">
            <v>4</v>
          </cell>
          <cell r="H387">
            <v>2</v>
          </cell>
          <cell r="L387">
            <v>4</v>
          </cell>
          <cell r="M387" t="str">
            <v>KIRGIZİSTAN</v>
          </cell>
        </row>
        <row r="388">
          <cell r="E388">
            <v>2</v>
          </cell>
          <cell r="F388">
            <v>4</v>
          </cell>
          <cell r="H388">
            <v>2</v>
          </cell>
          <cell r="L388">
            <v>4</v>
          </cell>
          <cell r="M388" t="str">
            <v>KIRGIZİSTAN</v>
          </cell>
        </row>
        <row r="389">
          <cell r="E389">
            <v>2</v>
          </cell>
          <cell r="F389">
            <v>4</v>
          </cell>
          <cell r="H389">
            <v>2</v>
          </cell>
          <cell r="L389">
            <v>4</v>
          </cell>
          <cell r="M389" t="str">
            <v>KIRGIZİSTAN</v>
          </cell>
        </row>
        <row r="390">
          <cell r="E390">
            <v>2</v>
          </cell>
          <cell r="F390">
            <v>4</v>
          </cell>
          <cell r="H390">
            <v>2</v>
          </cell>
          <cell r="L390">
            <v>4</v>
          </cell>
          <cell r="M390" t="str">
            <v>KIRGIZİSTAN</v>
          </cell>
        </row>
        <row r="391">
          <cell r="E391">
            <v>2</v>
          </cell>
          <cell r="F391">
            <v>4</v>
          </cell>
          <cell r="H391">
            <v>2</v>
          </cell>
          <cell r="L391">
            <v>4</v>
          </cell>
          <cell r="M391" t="str">
            <v>KIRGIZİSTAN</v>
          </cell>
        </row>
        <row r="392">
          <cell r="E392">
            <v>2</v>
          </cell>
          <cell r="F392">
            <v>4</v>
          </cell>
          <cell r="H392">
            <v>2</v>
          </cell>
          <cell r="L392">
            <v>4</v>
          </cell>
          <cell r="M392" t="str">
            <v>KIRGIZİSTAN</v>
          </cell>
        </row>
        <row r="393">
          <cell r="E393">
            <v>2</v>
          </cell>
          <cell r="F393">
            <v>4</v>
          </cell>
          <cell r="H393">
            <v>2</v>
          </cell>
          <cell r="L393">
            <v>4</v>
          </cell>
          <cell r="M393" t="str">
            <v>KIRGIZİSTAN</v>
          </cell>
        </row>
        <row r="394">
          <cell r="E394">
            <v>2</v>
          </cell>
          <cell r="F394">
            <v>4</v>
          </cell>
          <cell r="H394">
            <v>2</v>
          </cell>
          <cell r="L394">
            <v>4</v>
          </cell>
          <cell r="M394" t="str">
            <v>KIRGIZİSTAN</v>
          </cell>
        </row>
        <row r="395">
          <cell r="E395">
            <v>2</v>
          </cell>
          <cell r="F395">
            <v>4</v>
          </cell>
          <cell r="H395">
            <v>2</v>
          </cell>
          <cell r="L395">
            <v>4</v>
          </cell>
          <cell r="M395" t="str">
            <v>KIRGIZİSTAN</v>
          </cell>
        </row>
        <row r="396">
          <cell r="E396">
            <v>2</v>
          </cell>
          <cell r="F396">
            <v>4</v>
          </cell>
          <cell r="H396">
            <v>2</v>
          </cell>
          <cell r="L396">
            <v>4</v>
          </cell>
          <cell r="M396" t="str">
            <v>KIRGIZİSTAN</v>
          </cell>
        </row>
        <row r="397">
          <cell r="E397">
            <v>2</v>
          </cell>
          <cell r="F397">
            <v>4</v>
          </cell>
          <cell r="H397">
            <v>2</v>
          </cell>
          <cell r="L397">
            <v>4</v>
          </cell>
          <cell r="M397" t="str">
            <v>KIRGIZİSTAN</v>
          </cell>
        </row>
        <row r="398">
          <cell r="E398">
            <v>2</v>
          </cell>
          <cell r="F398">
            <v>4</v>
          </cell>
          <cell r="H398">
            <v>2</v>
          </cell>
          <cell r="L398">
            <v>4</v>
          </cell>
          <cell r="M398" t="str">
            <v>KIRGIZİSTAN</v>
          </cell>
        </row>
        <row r="399">
          <cell r="E399">
            <v>2</v>
          </cell>
          <cell r="F399">
            <v>4</v>
          </cell>
          <cell r="H399">
            <v>2</v>
          </cell>
          <cell r="L399">
            <v>4</v>
          </cell>
          <cell r="M399" t="str">
            <v>KIRGIZİSTAN</v>
          </cell>
        </row>
        <row r="400">
          <cell r="E400">
            <v>2</v>
          </cell>
          <cell r="F400">
            <v>4</v>
          </cell>
          <cell r="H400">
            <v>2</v>
          </cell>
          <cell r="L400">
            <v>4</v>
          </cell>
          <cell r="M400" t="str">
            <v>D</v>
          </cell>
        </row>
        <row r="401">
          <cell r="E401">
            <v>2</v>
          </cell>
          <cell r="F401">
            <v>4</v>
          </cell>
          <cell r="H401">
            <v>2</v>
          </cell>
          <cell r="L401">
            <v>4</v>
          </cell>
          <cell r="M401" t="str">
            <v>D</v>
          </cell>
        </row>
        <row r="402">
          <cell r="E402">
            <v>2</v>
          </cell>
          <cell r="F402">
            <v>4</v>
          </cell>
          <cell r="H402">
            <v>2</v>
          </cell>
          <cell r="L402">
            <v>4</v>
          </cell>
          <cell r="M402" t="str">
            <v>D</v>
          </cell>
        </row>
        <row r="403">
          <cell r="E403">
            <v>2</v>
          </cell>
          <cell r="F403">
            <v>4</v>
          </cell>
          <cell r="H403">
            <v>2</v>
          </cell>
          <cell r="L403">
            <v>3</v>
          </cell>
          <cell r="M403" t="str">
            <v>D</v>
          </cell>
        </row>
        <row r="404">
          <cell r="E404">
            <v>2</v>
          </cell>
          <cell r="F404">
            <v>4</v>
          </cell>
          <cell r="H404">
            <v>2</v>
          </cell>
          <cell r="L404">
            <v>4</v>
          </cell>
          <cell r="M404" t="str">
            <v>SNG</v>
          </cell>
        </row>
        <row r="405">
          <cell r="E405">
            <v>2</v>
          </cell>
          <cell r="F405">
            <v>4</v>
          </cell>
          <cell r="H405">
            <v>2</v>
          </cell>
          <cell r="L405">
            <v>4</v>
          </cell>
          <cell r="M405" t="str">
            <v>SNG</v>
          </cell>
        </row>
        <row r="406">
          <cell r="E406">
            <v>2</v>
          </cell>
          <cell r="F406">
            <v>4</v>
          </cell>
          <cell r="H406">
            <v>2</v>
          </cell>
          <cell r="L406">
            <v>4</v>
          </cell>
          <cell r="M406" t="str">
            <v>SNG</v>
          </cell>
        </row>
        <row r="407">
          <cell r="E407">
            <v>2</v>
          </cell>
          <cell r="F407">
            <v>4</v>
          </cell>
          <cell r="H407">
            <v>2</v>
          </cell>
          <cell r="L407">
            <v>4</v>
          </cell>
          <cell r="M407" t="str">
            <v>D</v>
          </cell>
        </row>
        <row r="408">
          <cell r="E408">
            <v>2</v>
          </cell>
          <cell r="F408">
            <v>5</v>
          </cell>
          <cell r="H408">
            <v>2</v>
          </cell>
          <cell r="L408">
            <v>4</v>
          </cell>
          <cell r="M408" t="str">
            <v>KIRGIZİSTAN</v>
          </cell>
        </row>
        <row r="409">
          <cell r="E409">
            <v>2</v>
          </cell>
          <cell r="F409">
            <v>5</v>
          </cell>
          <cell r="H409">
            <v>2</v>
          </cell>
          <cell r="L409">
            <v>4</v>
          </cell>
          <cell r="M409" t="str">
            <v>KIRGIZİSTAN</v>
          </cell>
        </row>
        <row r="410">
          <cell r="E410">
            <v>2</v>
          </cell>
          <cell r="F410">
            <v>5</v>
          </cell>
          <cell r="H410">
            <v>2</v>
          </cell>
          <cell r="L410">
            <v>4</v>
          </cell>
          <cell r="M410" t="str">
            <v>KIRGIZİSTAN</v>
          </cell>
        </row>
        <row r="411">
          <cell r="E411">
            <v>2</v>
          </cell>
          <cell r="F411">
            <v>5</v>
          </cell>
          <cell r="H411">
            <v>2</v>
          </cell>
          <cell r="L411">
            <v>4</v>
          </cell>
          <cell r="M411" t="str">
            <v>KIRGIZİSTAN</v>
          </cell>
        </row>
        <row r="412">
          <cell r="E412">
            <v>2</v>
          </cell>
          <cell r="F412">
            <v>5</v>
          </cell>
          <cell r="H412">
            <v>2</v>
          </cell>
          <cell r="L412">
            <v>4</v>
          </cell>
          <cell r="M412" t="str">
            <v>KIRGIZİSTAN</v>
          </cell>
        </row>
        <row r="413">
          <cell r="E413">
            <v>2</v>
          </cell>
          <cell r="F413">
            <v>5</v>
          </cell>
          <cell r="H413">
            <v>2</v>
          </cell>
          <cell r="L413">
            <v>4</v>
          </cell>
          <cell r="M413" t="str">
            <v>KIRGIZİSTAN</v>
          </cell>
        </row>
        <row r="414">
          <cell r="E414">
            <v>2</v>
          </cell>
          <cell r="F414">
            <v>5</v>
          </cell>
          <cell r="H414">
            <v>2</v>
          </cell>
          <cell r="L414">
            <v>4</v>
          </cell>
          <cell r="M414" t="str">
            <v>KIRGIZİSTAN</v>
          </cell>
        </row>
        <row r="415">
          <cell r="E415">
            <v>2</v>
          </cell>
          <cell r="F415">
            <v>5</v>
          </cell>
          <cell r="H415">
            <v>2</v>
          </cell>
          <cell r="L415">
            <v>4</v>
          </cell>
          <cell r="M415" t="str">
            <v>KIRGIZİSTAN</v>
          </cell>
        </row>
        <row r="416">
          <cell r="E416">
            <v>2</v>
          </cell>
          <cell r="F416">
            <v>5</v>
          </cell>
          <cell r="H416">
            <v>2</v>
          </cell>
          <cell r="L416">
            <v>4</v>
          </cell>
          <cell r="M416" t="str">
            <v>KIRGIZİSTAN</v>
          </cell>
        </row>
        <row r="417">
          <cell r="E417">
            <v>2</v>
          </cell>
          <cell r="F417">
            <v>5</v>
          </cell>
          <cell r="H417">
            <v>2</v>
          </cell>
          <cell r="L417">
            <v>4</v>
          </cell>
          <cell r="M417" t="str">
            <v>KIRGIZİSTAN</v>
          </cell>
        </row>
        <row r="418">
          <cell r="E418">
            <v>2</v>
          </cell>
          <cell r="F418">
            <v>5</v>
          </cell>
          <cell r="H418">
            <v>2</v>
          </cell>
          <cell r="L418">
            <v>4</v>
          </cell>
          <cell r="M418" t="str">
            <v>KIRGIZİSTAN</v>
          </cell>
        </row>
        <row r="419">
          <cell r="E419">
            <v>2</v>
          </cell>
          <cell r="F419">
            <v>5</v>
          </cell>
          <cell r="H419">
            <v>2</v>
          </cell>
          <cell r="L419">
            <v>4</v>
          </cell>
          <cell r="M419" t="str">
            <v>KIRGIZİSTAN</v>
          </cell>
        </row>
        <row r="420">
          <cell r="E420">
            <v>2</v>
          </cell>
          <cell r="F420">
            <v>5</v>
          </cell>
          <cell r="H420">
            <v>2</v>
          </cell>
          <cell r="L420">
            <v>4</v>
          </cell>
          <cell r="M420" t="str">
            <v>KIRGIZİSTAN</v>
          </cell>
        </row>
        <row r="421">
          <cell r="E421">
            <v>2</v>
          </cell>
          <cell r="F421">
            <v>5</v>
          </cell>
          <cell r="H421">
            <v>2</v>
          </cell>
          <cell r="L421">
            <v>4</v>
          </cell>
          <cell r="M421" t="str">
            <v>KIRGIZİSTAN</v>
          </cell>
        </row>
        <row r="422">
          <cell r="E422">
            <v>2</v>
          </cell>
          <cell r="F422">
            <v>5</v>
          </cell>
          <cell r="H422">
            <v>2</v>
          </cell>
          <cell r="L422">
            <v>4</v>
          </cell>
          <cell r="M422" t="str">
            <v>KIRGIZİSTAN</v>
          </cell>
        </row>
        <row r="423">
          <cell r="E423">
            <v>2</v>
          </cell>
          <cell r="F423">
            <v>5</v>
          </cell>
          <cell r="H423">
            <v>2</v>
          </cell>
          <cell r="L423">
            <v>4</v>
          </cell>
          <cell r="M423" t="str">
            <v>KIRGIZİSTAN</v>
          </cell>
        </row>
        <row r="424">
          <cell r="E424">
            <v>2</v>
          </cell>
          <cell r="F424">
            <v>5</v>
          </cell>
          <cell r="H424">
            <v>2</v>
          </cell>
          <cell r="L424">
            <v>4</v>
          </cell>
          <cell r="M424" t="str">
            <v>KIRGIZİSTAN</v>
          </cell>
        </row>
        <row r="425">
          <cell r="E425">
            <v>2</v>
          </cell>
          <cell r="F425">
            <v>5</v>
          </cell>
          <cell r="H425">
            <v>2</v>
          </cell>
          <cell r="L425">
            <v>4</v>
          </cell>
          <cell r="M425" t="str">
            <v>KIRGIZİSTAN</v>
          </cell>
        </row>
        <row r="426">
          <cell r="E426">
            <v>2</v>
          </cell>
          <cell r="F426">
            <v>5</v>
          </cell>
          <cell r="H426">
            <v>2</v>
          </cell>
          <cell r="L426">
            <v>4</v>
          </cell>
          <cell r="M426" t="str">
            <v>KIRGIZİSTAN</v>
          </cell>
        </row>
        <row r="427">
          <cell r="E427">
            <v>2</v>
          </cell>
          <cell r="F427">
            <v>5</v>
          </cell>
          <cell r="H427">
            <v>2</v>
          </cell>
          <cell r="L427">
            <v>4</v>
          </cell>
          <cell r="M427" t="str">
            <v>KIRGIZİSTAN</v>
          </cell>
        </row>
        <row r="428">
          <cell r="E428">
            <v>2</v>
          </cell>
          <cell r="F428">
            <v>5</v>
          </cell>
          <cell r="H428">
            <v>2</v>
          </cell>
          <cell r="L428">
            <v>4</v>
          </cell>
          <cell r="M428" t="str">
            <v>KIRGIZİSTAN</v>
          </cell>
        </row>
        <row r="429">
          <cell r="E429">
            <v>2</v>
          </cell>
          <cell r="F429">
            <v>5</v>
          </cell>
          <cell r="H429">
            <v>2</v>
          </cell>
          <cell r="L429">
            <v>4</v>
          </cell>
          <cell r="M429" t="str">
            <v>D</v>
          </cell>
        </row>
        <row r="430">
          <cell r="E430">
            <v>2</v>
          </cell>
          <cell r="F430">
            <v>5</v>
          </cell>
          <cell r="H430">
            <v>2</v>
          </cell>
          <cell r="L430">
            <v>4</v>
          </cell>
          <cell r="M430" t="str">
            <v>SNG</v>
          </cell>
        </row>
        <row r="431">
          <cell r="E431">
            <v>2</v>
          </cell>
          <cell r="F431">
            <v>5</v>
          </cell>
          <cell r="H431">
            <v>2</v>
          </cell>
          <cell r="L431">
            <v>4</v>
          </cell>
          <cell r="M431" t="str">
            <v>SNG</v>
          </cell>
        </row>
        <row r="432">
          <cell r="E432">
            <v>3</v>
          </cell>
          <cell r="F432">
            <v>1</v>
          </cell>
          <cell r="H432">
            <v>2</v>
          </cell>
          <cell r="L432">
            <v>4</v>
          </cell>
          <cell r="M432" t="str">
            <v>KIRGIZİSTAN</v>
          </cell>
        </row>
        <row r="433">
          <cell r="E433">
            <v>3</v>
          </cell>
          <cell r="F433">
            <v>1</v>
          </cell>
          <cell r="H433">
            <v>2</v>
          </cell>
          <cell r="L433">
            <v>4</v>
          </cell>
          <cell r="M433" t="str">
            <v>KIRGIZİSTAN</v>
          </cell>
        </row>
        <row r="434">
          <cell r="E434">
            <v>3</v>
          </cell>
          <cell r="F434">
            <v>1</v>
          </cell>
          <cell r="H434">
            <v>2</v>
          </cell>
          <cell r="L434">
            <v>4</v>
          </cell>
          <cell r="M434" t="str">
            <v>KIRGIZİSTAN</v>
          </cell>
        </row>
        <row r="435">
          <cell r="E435">
            <v>3</v>
          </cell>
          <cell r="F435">
            <v>1</v>
          </cell>
          <cell r="H435">
            <v>2</v>
          </cell>
          <cell r="L435">
            <v>4</v>
          </cell>
          <cell r="M435" t="str">
            <v>KIRGIZİSTAN</v>
          </cell>
        </row>
        <row r="436">
          <cell r="E436">
            <v>3</v>
          </cell>
          <cell r="F436">
            <v>1</v>
          </cell>
          <cell r="H436">
            <v>2</v>
          </cell>
          <cell r="L436">
            <v>4</v>
          </cell>
          <cell r="M436" t="str">
            <v>KIRGIZİSTAN</v>
          </cell>
        </row>
        <row r="437">
          <cell r="E437">
            <v>3</v>
          </cell>
          <cell r="F437">
            <v>1</v>
          </cell>
          <cell r="H437">
            <v>2</v>
          </cell>
          <cell r="L437">
            <v>4</v>
          </cell>
          <cell r="M437" t="str">
            <v>KIRGIZİSTAN</v>
          </cell>
        </row>
        <row r="438">
          <cell r="E438">
            <v>3</v>
          </cell>
          <cell r="F438">
            <v>1</v>
          </cell>
          <cell r="H438">
            <v>2</v>
          </cell>
          <cell r="L438">
            <v>4</v>
          </cell>
          <cell r="M438" t="str">
            <v>KIRGIZİSTAN</v>
          </cell>
        </row>
        <row r="439">
          <cell r="E439">
            <v>3</v>
          </cell>
          <cell r="F439">
            <v>1</v>
          </cell>
          <cell r="H439">
            <v>2</v>
          </cell>
          <cell r="L439">
            <v>4</v>
          </cell>
          <cell r="M439" t="str">
            <v>KIRGIZİSTAN</v>
          </cell>
        </row>
        <row r="440">
          <cell r="E440">
            <v>3</v>
          </cell>
          <cell r="F440">
            <v>1</v>
          </cell>
          <cell r="H440">
            <v>2</v>
          </cell>
          <cell r="L440">
            <v>4</v>
          </cell>
          <cell r="M440" t="str">
            <v>KIRGIZİSTAN</v>
          </cell>
        </row>
        <row r="441">
          <cell r="E441">
            <v>3</v>
          </cell>
          <cell r="F441">
            <v>1</v>
          </cell>
          <cell r="H441">
            <v>2</v>
          </cell>
          <cell r="L441">
            <v>4</v>
          </cell>
          <cell r="M441" t="str">
            <v>KIRGIZİSTAN</v>
          </cell>
        </row>
        <row r="442">
          <cell r="E442">
            <v>3</v>
          </cell>
          <cell r="F442">
            <v>1</v>
          </cell>
          <cell r="H442">
            <v>2</v>
          </cell>
          <cell r="L442">
            <v>4</v>
          </cell>
          <cell r="M442" t="str">
            <v>KIRGIZİSTAN</v>
          </cell>
        </row>
        <row r="443">
          <cell r="E443">
            <v>3</v>
          </cell>
          <cell r="F443">
            <v>1</v>
          </cell>
          <cell r="H443">
            <v>2</v>
          </cell>
          <cell r="L443">
            <v>4</v>
          </cell>
          <cell r="M443" t="str">
            <v>KIRGIZİSTAN</v>
          </cell>
        </row>
        <row r="444">
          <cell r="E444">
            <v>3</v>
          </cell>
          <cell r="F444">
            <v>1</v>
          </cell>
          <cell r="H444">
            <v>2</v>
          </cell>
          <cell r="L444">
            <v>4</v>
          </cell>
          <cell r="M444" t="str">
            <v>KIRGIZİSTAN</v>
          </cell>
        </row>
        <row r="445">
          <cell r="E445">
            <v>3</v>
          </cell>
          <cell r="F445">
            <v>1</v>
          </cell>
          <cell r="H445">
            <v>2</v>
          </cell>
          <cell r="L445">
            <v>4</v>
          </cell>
          <cell r="M445" t="str">
            <v>KIRGIZİSTAN</v>
          </cell>
        </row>
        <row r="446">
          <cell r="E446">
            <v>3</v>
          </cell>
          <cell r="F446">
            <v>1</v>
          </cell>
          <cell r="H446">
            <v>2</v>
          </cell>
          <cell r="L446">
            <v>4</v>
          </cell>
          <cell r="M446" t="str">
            <v>KIRGIZİSTAN</v>
          </cell>
        </row>
        <row r="447">
          <cell r="E447">
            <v>3</v>
          </cell>
          <cell r="F447">
            <v>1</v>
          </cell>
          <cell r="H447">
            <v>2</v>
          </cell>
          <cell r="L447">
            <v>4</v>
          </cell>
          <cell r="M447" t="str">
            <v>KIRGIZİSTAN</v>
          </cell>
        </row>
        <row r="448">
          <cell r="E448">
            <v>3</v>
          </cell>
          <cell r="F448">
            <v>1</v>
          </cell>
          <cell r="H448">
            <v>2</v>
          </cell>
          <cell r="L448">
            <v>4</v>
          </cell>
          <cell r="M448" t="str">
            <v>KIRGIZİSTAN</v>
          </cell>
        </row>
        <row r="449">
          <cell r="E449">
            <v>3</v>
          </cell>
          <cell r="F449">
            <v>1</v>
          </cell>
          <cell r="H449">
            <v>2</v>
          </cell>
          <cell r="L449">
            <v>4</v>
          </cell>
          <cell r="M449" t="str">
            <v>KIRGIZİSTAN</v>
          </cell>
        </row>
        <row r="450">
          <cell r="E450">
            <v>3</v>
          </cell>
          <cell r="F450">
            <v>1</v>
          </cell>
          <cell r="H450">
            <v>2</v>
          </cell>
          <cell r="L450">
            <v>4</v>
          </cell>
          <cell r="M450" t="str">
            <v>D</v>
          </cell>
        </row>
        <row r="451">
          <cell r="E451">
            <v>3</v>
          </cell>
          <cell r="F451">
            <v>1</v>
          </cell>
          <cell r="H451">
            <v>2</v>
          </cell>
          <cell r="L451">
            <v>4</v>
          </cell>
          <cell r="M451" t="str">
            <v>D</v>
          </cell>
        </row>
        <row r="452">
          <cell r="E452">
            <v>3</v>
          </cell>
          <cell r="F452">
            <v>1</v>
          </cell>
          <cell r="H452">
            <v>2</v>
          </cell>
          <cell r="L452">
            <v>4</v>
          </cell>
          <cell r="M452" t="str">
            <v>D</v>
          </cell>
        </row>
        <row r="453">
          <cell r="E453">
            <v>3</v>
          </cell>
          <cell r="F453">
            <v>1</v>
          </cell>
          <cell r="H453">
            <v>2</v>
          </cell>
          <cell r="L453">
            <v>4</v>
          </cell>
          <cell r="M453" t="str">
            <v>D</v>
          </cell>
        </row>
        <row r="454">
          <cell r="E454">
            <v>3</v>
          </cell>
          <cell r="F454">
            <v>1</v>
          </cell>
          <cell r="H454">
            <v>2</v>
          </cell>
          <cell r="L454">
            <v>4</v>
          </cell>
          <cell r="M454" t="str">
            <v>SNG</v>
          </cell>
        </row>
        <row r="455">
          <cell r="E455">
            <v>3</v>
          </cell>
          <cell r="F455">
            <v>1</v>
          </cell>
          <cell r="H455">
            <v>2</v>
          </cell>
          <cell r="L455">
            <v>4</v>
          </cell>
          <cell r="M455" t="str">
            <v>SNG</v>
          </cell>
        </row>
        <row r="456">
          <cell r="E456">
            <v>3</v>
          </cell>
          <cell r="F456">
            <v>2</v>
          </cell>
          <cell r="H456">
            <v>2</v>
          </cell>
          <cell r="L456">
            <v>4</v>
          </cell>
          <cell r="M456" t="str">
            <v>KIRGIZİSTAN</v>
          </cell>
        </row>
        <row r="457">
          <cell r="E457">
            <v>3</v>
          </cell>
          <cell r="F457">
            <v>2</v>
          </cell>
          <cell r="H457">
            <v>2</v>
          </cell>
          <cell r="L457">
            <v>4</v>
          </cell>
          <cell r="M457" t="str">
            <v>KIRGIZİSTAN</v>
          </cell>
        </row>
        <row r="458">
          <cell r="E458">
            <v>3</v>
          </cell>
          <cell r="F458">
            <v>2</v>
          </cell>
          <cell r="H458">
            <v>2</v>
          </cell>
          <cell r="L458">
            <v>4</v>
          </cell>
          <cell r="M458" t="str">
            <v>KIRGIZİSTAN</v>
          </cell>
        </row>
        <row r="459">
          <cell r="E459">
            <v>3</v>
          </cell>
          <cell r="F459">
            <v>2</v>
          </cell>
          <cell r="H459">
            <v>2</v>
          </cell>
          <cell r="L459">
            <v>4</v>
          </cell>
          <cell r="M459" t="str">
            <v>KIRGIZİSTAN</v>
          </cell>
        </row>
        <row r="460">
          <cell r="E460">
            <v>3</v>
          </cell>
          <cell r="F460">
            <v>2</v>
          </cell>
          <cell r="H460">
            <v>2</v>
          </cell>
          <cell r="L460">
            <v>4</v>
          </cell>
          <cell r="M460" t="str">
            <v>KIRGIZİSTAN</v>
          </cell>
        </row>
        <row r="461">
          <cell r="E461">
            <v>3</v>
          </cell>
          <cell r="F461">
            <v>2</v>
          </cell>
          <cell r="H461">
            <v>2</v>
          </cell>
          <cell r="L461">
            <v>4</v>
          </cell>
          <cell r="M461" t="str">
            <v>KIRGIZİSTAN</v>
          </cell>
        </row>
        <row r="462">
          <cell r="E462">
            <v>3</v>
          </cell>
          <cell r="F462">
            <v>2</v>
          </cell>
          <cell r="H462">
            <v>2</v>
          </cell>
          <cell r="L462">
            <v>4</v>
          </cell>
          <cell r="M462" t="str">
            <v>KIRGIZİSTAN</v>
          </cell>
        </row>
        <row r="463">
          <cell r="E463">
            <v>3</v>
          </cell>
          <cell r="F463">
            <v>2</v>
          </cell>
          <cell r="H463">
            <v>2</v>
          </cell>
          <cell r="L463">
            <v>4</v>
          </cell>
          <cell r="M463" t="str">
            <v>KIRGIZİSTAN</v>
          </cell>
        </row>
        <row r="464">
          <cell r="E464">
            <v>3</v>
          </cell>
          <cell r="F464">
            <v>2</v>
          </cell>
          <cell r="H464">
            <v>2</v>
          </cell>
          <cell r="L464">
            <v>4</v>
          </cell>
          <cell r="M464" t="str">
            <v>KIRGIZİSTAN</v>
          </cell>
        </row>
        <row r="465">
          <cell r="E465">
            <v>3</v>
          </cell>
          <cell r="F465">
            <v>2</v>
          </cell>
          <cell r="H465">
            <v>2</v>
          </cell>
          <cell r="L465">
            <v>4</v>
          </cell>
          <cell r="M465" t="str">
            <v>KIRGIZİSTAN</v>
          </cell>
        </row>
        <row r="466">
          <cell r="E466">
            <v>3</v>
          </cell>
          <cell r="F466">
            <v>2</v>
          </cell>
          <cell r="H466">
            <v>2</v>
          </cell>
          <cell r="L466">
            <v>4</v>
          </cell>
          <cell r="M466" t="str">
            <v>KIRGIZİSTAN</v>
          </cell>
        </row>
        <row r="467">
          <cell r="E467">
            <v>3</v>
          </cell>
          <cell r="F467">
            <v>2</v>
          </cell>
          <cell r="H467">
            <v>2</v>
          </cell>
          <cell r="L467">
            <v>4</v>
          </cell>
          <cell r="M467" t="str">
            <v>KIRGIZİSTAN</v>
          </cell>
        </row>
        <row r="468">
          <cell r="E468">
            <v>3</v>
          </cell>
          <cell r="F468">
            <v>2</v>
          </cell>
          <cell r="H468">
            <v>2</v>
          </cell>
          <cell r="L468">
            <v>4</v>
          </cell>
          <cell r="M468" t="str">
            <v>KIRGIZİSTAN</v>
          </cell>
        </row>
        <row r="469">
          <cell r="E469">
            <v>3</v>
          </cell>
          <cell r="F469">
            <v>2</v>
          </cell>
          <cell r="H469">
            <v>2</v>
          </cell>
          <cell r="L469">
            <v>4</v>
          </cell>
          <cell r="M469" t="str">
            <v>KIRGIZİSTAN</v>
          </cell>
        </row>
        <row r="470">
          <cell r="E470">
            <v>3</v>
          </cell>
          <cell r="F470">
            <v>2</v>
          </cell>
          <cell r="H470">
            <v>2</v>
          </cell>
          <cell r="L470">
            <v>4</v>
          </cell>
          <cell r="M470" t="str">
            <v>KIRGIZİSTAN</v>
          </cell>
        </row>
        <row r="471">
          <cell r="E471">
            <v>3</v>
          </cell>
          <cell r="F471">
            <v>2</v>
          </cell>
          <cell r="H471">
            <v>2</v>
          </cell>
          <cell r="L471">
            <v>4</v>
          </cell>
          <cell r="M471" t="str">
            <v>KIRGIZİSTAN</v>
          </cell>
        </row>
        <row r="472">
          <cell r="E472">
            <v>3</v>
          </cell>
          <cell r="F472">
            <v>2</v>
          </cell>
          <cell r="H472">
            <v>2</v>
          </cell>
          <cell r="L472">
            <v>4</v>
          </cell>
          <cell r="M472" t="str">
            <v>KIRGIZİSTAN</v>
          </cell>
        </row>
        <row r="473">
          <cell r="E473">
            <v>3</v>
          </cell>
          <cell r="F473">
            <v>2</v>
          </cell>
          <cell r="H473">
            <v>2</v>
          </cell>
          <cell r="L473">
            <v>4</v>
          </cell>
          <cell r="M473" t="str">
            <v>KIRGIZİSTAN</v>
          </cell>
        </row>
        <row r="474">
          <cell r="E474">
            <v>3</v>
          </cell>
          <cell r="F474">
            <v>2</v>
          </cell>
          <cell r="H474">
            <v>2</v>
          </cell>
          <cell r="L474">
            <v>4</v>
          </cell>
          <cell r="M474" t="str">
            <v>KIRGIZİSTAN</v>
          </cell>
        </row>
        <row r="475">
          <cell r="E475">
            <v>3</v>
          </cell>
          <cell r="F475">
            <v>2</v>
          </cell>
          <cell r="H475">
            <v>2</v>
          </cell>
          <cell r="L475">
            <v>4</v>
          </cell>
          <cell r="M475" t="str">
            <v>KIRGIZİSTAN</v>
          </cell>
        </row>
        <row r="476">
          <cell r="E476">
            <v>3</v>
          </cell>
          <cell r="F476">
            <v>2</v>
          </cell>
          <cell r="H476">
            <v>2</v>
          </cell>
          <cell r="L476">
            <v>4</v>
          </cell>
          <cell r="M476" t="str">
            <v>KIRGIZİSTAN</v>
          </cell>
        </row>
        <row r="477">
          <cell r="E477">
            <v>3</v>
          </cell>
          <cell r="F477">
            <v>2</v>
          </cell>
          <cell r="H477">
            <v>2</v>
          </cell>
          <cell r="L477">
            <v>4</v>
          </cell>
          <cell r="M477" t="str">
            <v>KIRGIZİSTAN</v>
          </cell>
        </row>
        <row r="478">
          <cell r="E478">
            <v>3</v>
          </cell>
          <cell r="F478">
            <v>2</v>
          </cell>
          <cell r="H478">
            <v>2</v>
          </cell>
          <cell r="L478">
            <v>4</v>
          </cell>
          <cell r="M478" t="str">
            <v>KIRGIZİSTAN</v>
          </cell>
        </row>
        <row r="479">
          <cell r="E479">
            <v>3</v>
          </cell>
          <cell r="F479">
            <v>2</v>
          </cell>
          <cell r="H479">
            <v>2</v>
          </cell>
          <cell r="L479">
            <v>4</v>
          </cell>
          <cell r="M479" t="str">
            <v>D</v>
          </cell>
        </row>
        <row r="480">
          <cell r="E480">
            <v>3</v>
          </cell>
          <cell r="F480">
            <v>2</v>
          </cell>
          <cell r="H480">
            <v>2</v>
          </cell>
          <cell r="L480">
            <v>4</v>
          </cell>
          <cell r="M480" t="str">
            <v>D</v>
          </cell>
        </row>
        <row r="481">
          <cell r="E481">
            <v>3</v>
          </cell>
          <cell r="F481">
            <v>2</v>
          </cell>
          <cell r="H481">
            <v>2</v>
          </cell>
          <cell r="L481">
            <v>4</v>
          </cell>
          <cell r="M481" t="str">
            <v>SNG</v>
          </cell>
        </row>
        <row r="482">
          <cell r="E482">
            <v>3</v>
          </cell>
          <cell r="F482">
            <v>2</v>
          </cell>
          <cell r="H482">
            <v>2</v>
          </cell>
          <cell r="L482">
            <v>4</v>
          </cell>
          <cell r="M482" t="str">
            <v>SNG</v>
          </cell>
        </row>
        <row r="483">
          <cell r="E483">
            <v>3</v>
          </cell>
          <cell r="F483">
            <v>2</v>
          </cell>
          <cell r="H483">
            <v>2</v>
          </cell>
          <cell r="L483">
            <v>4</v>
          </cell>
          <cell r="M483" t="str">
            <v>SNG</v>
          </cell>
        </row>
        <row r="484">
          <cell r="E484">
            <v>3</v>
          </cell>
          <cell r="F484">
            <v>2</v>
          </cell>
          <cell r="H484">
            <v>2</v>
          </cell>
          <cell r="L484">
            <v>4</v>
          </cell>
          <cell r="M484" t="str">
            <v>D</v>
          </cell>
        </row>
        <row r="485">
          <cell r="E485">
            <v>3</v>
          </cell>
          <cell r="F485">
            <v>3</v>
          </cell>
          <cell r="H485">
            <v>2</v>
          </cell>
          <cell r="L485">
            <v>4</v>
          </cell>
          <cell r="M485" t="str">
            <v>KIRGIZİSTAN</v>
          </cell>
        </row>
        <row r="486">
          <cell r="E486">
            <v>3</v>
          </cell>
          <cell r="F486">
            <v>3</v>
          </cell>
          <cell r="H486">
            <v>2</v>
          </cell>
          <cell r="L486">
            <v>4</v>
          </cell>
          <cell r="M486" t="str">
            <v>KIRGIZİSTAN</v>
          </cell>
        </row>
        <row r="487">
          <cell r="E487">
            <v>3</v>
          </cell>
          <cell r="F487">
            <v>3</v>
          </cell>
          <cell r="H487">
            <v>2</v>
          </cell>
          <cell r="L487">
            <v>4</v>
          </cell>
          <cell r="M487" t="str">
            <v>KIRGIZİSTAN</v>
          </cell>
        </row>
        <row r="488">
          <cell r="E488">
            <v>3</v>
          </cell>
          <cell r="F488">
            <v>3</v>
          </cell>
          <cell r="H488">
            <v>2</v>
          </cell>
          <cell r="L488">
            <v>4</v>
          </cell>
          <cell r="M488" t="str">
            <v>KIRGIZİSTAN</v>
          </cell>
        </row>
        <row r="489">
          <cell r="E489">
            <v>3</v>
          </cell>
          <cell r="F489">
            <v>3</v>
          </cell>
          <cell r="H489">
            <v>2</v>
          </cell>
          <cell r="L489">
            <v>4</v>
          </cell>
          <cell r="M489" t="str">
            <v>KIRGIZİSTAN</v>
          </cell>
        </row>
        <row r="490">
          <cell r="E490">
            <v>3</v>
          </cell>
          <cell r="F490">
            <v>3</v>
          </cell>
          <cell r="H490">
            <v>2</v>
          </cell>
          <cell r="L490">
            <v>4</v>
          </cell>
          <cell r="M490" t="str">
            <v>KIRGIZİSTAN</v>
          </cell>
        </row>
        <row r="491">
          <cell r="E491">
            <v>3</v>
          </cell>
          <cell r="F491">
            <v>3</v>
          </cell>
          <cell r="H491">
            <v>2</v>
          </cell>
          <cell r="L491">
            <v>4</v>
          </cell>
          <cell r="M491" t="str">
            <v>KIRGIZİSTAN</v>
          </cell>
        </row>
        <row r="492">
          <cell r="E492">
            <v>3</v>
          </cell>
          <cell r="F492">
            <v>3</v>
          </cell>
          <cell r="H492">
            <v>2</v>
          </cell>
          <cell r="L492">
            <v>4</v>
          </cell>
          <cell r="M492" t="str">
            <v>KIRGIZİSTAN</v>
          </cell>
        </row>
        <row r="493">
          <cell r="E493">
            <v>3</v>
          </cell>
          <cell r="F493">
            <v>3</v>
          </cell>
          <cell r="H493">
            <v>2</v>
          </cell>
          <cell r="L493">
            <v>4</v>
          </cell>
          <cell r="M493" t="str">
            <v>KIRGIZİSTAN</v>
          </cell>
        </row>
        <row r="494">
          <cell r="E494">
            <v>3</v>
          </cell>
          <cell r="F494">
            <v>3</v>
          </cell>
          <cell r="H494">
            <v>2</v>
          </cell>
          <cell r="L494">
            <v>4</v>
          </cell>
          <cell r="M494" t="str">
            <v>KIRGIZİSTAN</v>
          </cell>
        </row>
        <row r="495">
          <cell r="E495">
            <v>3</v>
          </cell>
          <cell r="F495">
            <v>3</v>
          </cell>
          <cell r="H495">
            <v>2</v>
          </cell>
          <cell r="L495">
            <v>4</v>
          </cell>
          <cell r="M495" t="str">
            <v>KIRGIZİSTAN</v>
          </cell>
        </row>
        <row r="496">
          <cell r="E496">
            <v>3</v>
          </cell>
          <cell r="F496">
            <v>3</v>
          </cell>
          <cell r="H496">
            <v>2</v>
          </cell>
          <cell r="L496">
            <v>4</v>
          </cell>
          <cell r="M496" t="str">
            <v>KIRGIZİSTAN</v>
          </cell>
        </row>
        <row r="497">
          <cell r="E497">
            <v>3</v>
          </cell>
          <cell r="F497">
            <v>3</v>
          </cell>
          <cell r="H497">
            <v>2</v>
          </cell>
          <cell r="L497">
            <v>4</v>
          </cell>
          <cell r="M497" t="str">
            <v>KIRGIZİSTAN</v>
          </cell>
        </row>
        <row r="498">
          <cell r="E498">
            <v>3</v>
          </cell>
          <cell r="F498">
            <v>3</v>
          </cell>
          <cell r="H498">
            <v>2</v>
          </cell>
          <cell r="L498">
            <v>4</v>
          </cell>
          <cell r="M498" t="str">
            <v>KIRGIZİSTAN</v>
          </cell>
        </row>
        <row r="499">
          <cell r="E499">
            <v>3</v>
          </cell>
          <cell r="F499">
            <v>3</v>
          </cell>
          <cell r="H499">
            <v>2</v>
          </cell>
          <cell r="L499">
            <v>4</v>
          </cell>
          <cell r="M499" t="str">
            <v>KIRGIZİSTAN</v>
          </cell>
        </row>
        <row r="500">
          <cell r="E500">
            <v>3</v>
          </cell>
          <cell r="F500">
            <v>3</v>
          </cell>
          <cell r="H500">
            <v>2</v>
          </cell>
          <cell r="L500">
            <v>4</v>
          </cell>
          <cell r="M500" t="str">
            <v>KIRGIZİSTAN</v>
          </cell>
        </row>
        <row r="501">
          <cell r="E501">
            <v>3</v>
          </cell>
          <cell r="F501">
            <v>3</v>
          </cell>
          <cell r="H501">
            <v>2</v>
          </cell>
          <cell r="L501">
            <v>4</v>
          </cell>
          <cell r="M501" t="str">
            <v>KIRGIZİSTAN</v>
          </cell>
        </row>
        <row r="502">
          <cell r="E502">
            <v>3</v>
          </cell>
          <cell r="F502">
            <v>3</v>
          </cell>
          <cell r="H502">
            <v>2</v>
          </cell>
          <cell r="L502">
            <v>4</v>
          </cell>
          <cell r="M502" t="str">
            <v>KIRGIZİSTAN</v>
          </cell>
        </row>
        <row r="503">
          <cell r="E503">
            <v>3</v>
          </cell>
          <cell r="F503">
            <v>3</v>
          </cell>
          <cell r="H503">
            <v>2</v>
          </cell>
          <cell r="L503">
            <v>4</v>
          </cell>
          <cell r="M503" t="str">
            <v>KIRGIZİSTAN</v>
          </cell>
        </row>
        <row r="504">
          <cell r="E504">
            <v>3</v>
          </cell>
          <cell r="F504">
            <v>3</v>
          </cell>
          <cell r="H504">
            <v>2</v>
          </cell>
          <cell r="L504">
            <v>4</v>
          </cell>
          <cell r="M504" t="str">
            <v>KIRGIZİSTAN</v>
          </cell>
        </row>
        <row r="505">
          <cell r="E505">
            <v>3</v>
          </cell>
          <cell r="F505">
            <v>3</v>
          </cell>
          <cell r="H505">
            <v>2</v>
          </cell>
          <cell r="L505">
            <v>4</v>
          </cell>
          <cell r="M505" t="str">
            <v>KIRGIZİSTAN</v>
          </cell>
        </row>
        <row r="506">
          <cell r="E506">
            <v>3</v>
          </cell>
          <cell r="F506">
            <v>3</v>
          </cell>
          <cell r="H506">
            <v>2</v>
          </cell>
          <cell r="L506">
            <v>4</v>
          </cell>
          <cell r="M506" t="str">
            <v>KIRGIZİSTAN</v>
          </cell>
        </row>
        <row r="507">
          <cell r="E507">
            <v>3</v>
          </cell>
          <cell r="F507">
            <v>3</v>
          </cell>
          <cell r="H507">
            <v>2</v>
          </cell>
          <cell r="L507">
            <v>4</v>
          </cell>
          <cell r="M507" t="str">
            <v>D</v>
          </cell>
        </row>
        <row r="508">
          <cell r="E508">
            <v>3</v>
          </cell>
          <cell r="F508">
            <v>3</v>
          </cell>
          <cell r="H508">
            <v>2</v>
          </cell>
          <cell r="L508">
            <v>4</v>
          </cell>
          <cell r="M508" t="str">
            <v>D</v>
          </cell>
        </row>
        <row r="509">
          <cell r="E509">
            <v>3</v>
          </cell>
          <cell r="F509">
            <v>3</v>
          </cell>
          <cell r="H509">
            <v>2</v>
          </cell>
          <cell r="L509">
            <v>4</v>
          </cell>
          <cell r="M509" t="str">
            <v>SNG</v>
          </cell>
        </row>
        <row r="510">
          <cell r="E510">
            <v>4</v>
          </cell>
          <cell r="F510">
            <v>1</v>
          </cell>
          <cell r="H510">
            <v>2</v>
          </cell>
          <cell r="L510">
            <v>4</v>
          </cell>
          <cell r="M510" t="str">
            <v>KIRGIZİSTAN</v>
          </cell>
        </row>
        <row r="511">
          <cell r="E511">
            <v>4</v>
          </cell>
          <cell r="F511">
            <v>1</v>
          </cell>
          <cell r="H511">
            <v>2</v>
          </cell>
          <cell r="L511">
            <v>4</v>
          </cell>
          <cell r="M511" t="str">
            <v>KIRGIZİSTAN</v>
          </cell>
        </row>
        <row r="512">
          <cell r="E512">
            <v>4</v>
          </cell>
          <cell r="F512">
            <v>1</v>
          </cell>
          <cell r="H512">
            <v>2</v>
          </cell>
          <cell r="L512">
            <v>4</v>
          </cell>
          <cell r="M512" t="str">
            <v>KIRGIZİSTAN</v>
          </cell>
        </row>
        <row r="513">
          <cell r="E513">
            <v>4</v>
          </cell>
          <cell r="F513">
            <v>1</v>
          </cell>
          <cell r="H513">
            <v>2</v>
          </cell>
          <cell r="L513">
            <v>4</v>
          </cell>
          <cell r="M513" t="str">
            <v>KIRGIZİSTAN</v>
          </cell>
        </row>
        <row r="514">
          <cell r="E514">
            <v>4</v>
          </cell>
          <cell r="F514">
            <v>1</v>
          </cell>
          <cell r="H514">
            <v>2</v>
          </cell>
          <cell r="L514">
            <v>4</v>
          </cell>
          <cell r="M514" t="str">
            <v>KIRGIZİSTAN</v>
          </cell>
        </row>
        <row r="515">
          <cell r="E515">
            <v>4</v>
          </cell>
          <cell r="F515">
            <v>1</v>
          </cell>
          <cell r="H515">
            <v>2</v>
          </cell>
          <cell r="L515">
            <v>4</v>
          </cell>
          <cell r="M515" t="str">
            <v>KIRGIZİSTAN</v>
          </cell>
        </row>
        <row r="516">
          <cell r="E516">
            <v>4</v>
          </cell>
          <cell r="F516">
            <v>1</v>
          </cell>
          <cell r="H516">
            <v>2</v>
          </cell>
          <cell r="L516">
            <v>4</v>
          </cell>
          <cell r="M516" t="str">
            <v>KIRGIZİSTAN</v>
          </cell>
        </row>
        <row r="517">
          <cell r="E517">
            <v>4</v>
          </cell>
          <cell r="F517">
            <v>1</v>
          </cell>
          <cell r="H517">
            <v>2</v>
          </cell>
          <cell r="L517">
            <v>4</v>
          </cell>
          <cell r="M517" t="str">
            <v>KIRGIZİSTAN</v>
          </cell>
        </row>
        <row r="518">
          <cell r="E518">
            <v>4</v>
          </cell>
          <cell r="F518">
            <v>1</v>
          </cell>
          <cell r="H518">
            <v>2</v>
          </cell>
          <cell r="L518">
            <v>4</v>
          </cell>
          <cell r="M518" t="str">
            <v>KIRGIZİSTAN</v>
          </cell>
        </row>
        <row r="519">
          <cell r="E519">
            <v>4</v>
          </cell>
          <cell r="F519">
            <v>1</v>
          </cell>
          <cell r="H519">
            <v>2</v>
          </cell>
          <cell r="L519">
            <v>4</v>
          </cell>
          <cell r="M519" t="str">
            <v>KIRGIZİSTAN</v>
          </cell>
        </row>
        <row r="520">
          <cell r="E520">
            <v>4</v>
          </cell>
          <cell r="F520">
            <v>1</v>
          </cell>
          <cell r="H520">
            <v>2</v>
          </cell>
          <cell r="L520">
            <v>4</v>
          </cell>
          <cell r="M520" t="str">
            <v>KIRGIZİSTAN</v>
          </cell>
        </row>
        <row r="521">
          <cell r="E521">
            <v>4</v>
          </cell>
          <cell r="F521">
            <v>1</v>
          </cell>
          <cell r="H521">
            <v>2</v>
          </cell>
          <cell r="L521">
            <v>4</v>
          </cell>
          <cell r="M521" t="str">
            <v>KIRGIZİSTAN</v>
          </cell>
        </row>
        <row r="522">
          <cell r="E522">
            <v>4</v>
          </cell>
          <cell r="F522">
            <v>1</v>
          </cell>
          <cell r="H522">
            <v>1</v>
          </cell>
          <cell r="L522">
            <v>4</v>
          </cell>
          <cell r="M522" t="str">
            <v>KIRGIZİSTAN</v>
          </cell>
        </row>
        <row r="523">
          <cell r="E523">
            <v>4</v>
          </cell>
          <cell r="F523">
            <v>1</v>
          </cell>
          <cell r="H523">
            <v>1</v>
          </cell>
          <cell r="L523">
            <v>4</v>
          </cell>
          <cell r="M523" t="str">
            <v>KIRGIZİSTAN</v>
          </cell>
        </row>
        <row r="524">
          <cell r="E524">
            <v>4</v>
          </cell>
          <cell r="F524">
            <v>1</v>
          </cell>
          <cell r="H524">
            <v>1</v>
          </cell>
          <cell r="L524">
            <v>4</v>
          </cell>
          <cell r="M524" t="str">
            <v>KIRGIZİSTAN</v>
          </cell>
        </row>
        <row r="525">
          <cell r="E525">
            <v>4</v>
          </cell>
          <cell r="F525">
            <v>1</v>
          </cell>
          <cell r="H525">
            <v>1</v>
          </cell>
          <cell r="L525">
            <v>4</v>
          </cell>
          <cell r="M525" t="str">
            <v>KIRGIZİSTAN</v>
          </cell>
        </row>
        <row r="526">
          <cell r="E526">
            <v>4</v>
          </cell>
          <cell r="F526">
            <v>1</v>
          </cell>
          <cell r="H526">
            <v>1</v>
          </cell>
          <cell r="L526">
            <v>4</v>
          </cell>
          <cell r="M526" t="str">
            <v>KIRGIZİSTAN</v>
          </cell>
        </row>
        <row r="527">
          <cell r="E527">
            <v>4</v>
          </cell>
          <cell r="F527">
            <v>1</v>
          </cell>
          <cell r="H527">
            <v>1</v>
          </cell>
          <cell r="L527">
            <v>4</v>
          </cell>
          <cell r="M527" t="str">
            <v>KIRGIZİSTAN</v>
          </cell>
        </row>
        <row r="528">
          <cell r="E528">
            <v>4</v>
          </cell>
          <cell r="F528">
            <v>1</v>
          </cell>
          <cell r="H528">
            <v>1</v>
          </cell>
          <cell r="L528">
            <v>4</v>
          </cell>
          <cell r="M528" t="str">
            <v>KIRGIZİSTAN</v>
          </cell>
        </row>
        <row r="529">
          <cell r="E529">
            <v>4</v>
          </cell>
          <cell r="F529">
            <v>1</v>
          </cell>
          <cell r="H529">
            <v>2</v>
          </cell>
          <cell r="L529">
            <v>4</v>
          </cell>
          <cell r="M529" t="str">
            <v>D</v>
          </cell>
        </row>
        <row r="530">
          <cell r="E530">
            <v>4</v>
          </cell>
          <cell r="F530">
            <v>2</v>
          </cell>
          <cell r="H530">
            <v>2</v>
          </cell>
          <cell r="L530">
            <v>4</v>
          </cell>
          <cell r="M530" t="str">
            <v>KIRGIZİSTAN</v>
          </cell>
        </row>
        <row r="531">
          <cell r="E531">
            <v>4</v>
          </cell>
          <cell r="F531">
            <v>2</v>
          </cell>
          <cell r="H531">
            <v>2</v>
          </cell>
          <cell r="L531">
            <v>4</v>
          </cell>
          <cell r="M531" t="str">
            <v>KIRGIZİSTAN</v>
          </cell>
        </row>
        <row r="532">
          <cell r="E532">
            <v>4</v>
          </cell>
          <cell r="F532">
            <v>2</v>
          </cell>
          <cell r="H532">
            <v>2</v>
          </cell>
          <cell r="L532">
            <v>4</v>
          </cell>
          <cell r="M532" t="str">
            <v>KIRGIZİSTAN</v>
          </cell>
        </row>
        <row r="533">
          <cell r="E533">
            <v>4</v>
          </cell>
          <cell r="F533">
            <v>2</v>
          </cell>
          <cell r="H533">
            <v>2</v>
          </cell>
          <cell r="L533">
            <v>4</v>
          </cell>
          <cell r="M533" t="str">
            <v>KIRGIZİSTAN</v>
          </cell>
        </row>
        <row r="534">
          <cell r="E534">
            <v>4</v>
          </cell>
          <cell r="F534">
            <v>2</v>
          </cell>
          <cell r="H534">
            <v>2</v>
          </cell>
          <cell r="L534">
            <v>4</v>
          </cell>
          <cell r="M534" t="str">
            <v>KIRGIZİSTAN</v>
          </cell>
        </row>
        <row r="535">
          <cell r="E535">
            <v>4</v>
          </cell>
          <cell r="F535">
            <v>2</v>
          </cell>
          <cell r="H535">
            <v>2</v>
          </cell>
          <cell r="L535">
            <v>4</v>
          </cell>
          <cell r="M535" t="str">
            <v>KIRGIZİSTAN</v>
          </cell>
        </row>
        <row r="536">
          <cell r="E536">
            <v>4</v>
          </cell>
          <cell r="F536">
            <v>2</v>
          </cell>
          <cell r="H536">
            <v>2</v>
          </cell>
          <cell r="L536">
            <v>4</v>
          </cell>
          <cell r="M536" t="str">
            <v>KIRGIZİSTAN</v>
          </cell>
        </row>
        <row r="537">
          <cell r="E537">
            <v>4</v>
          </cell>
          <cell r="F537">
            <v>3</v>
          </cell>
          <cell r="H537">
            <v>2</v>
          </cell>
          <cell r="L537">
            <v>3</v>
          </cell>
          <cell r="M537" t="str">
            <v>KIRGIZİSTAN</v>
          </cell>
        </row>
        <row r="538">
          <cell r="E538">
            <v>4</v>
          </cell>
          <cell r="F538">
            <v>3</v>
          </cell>
          <cell r="H538">
            <v>2</v>
          </cell>
          <cell r="L538">
            <v>4</v>
          </cell>
          <cell r="M538" t="str">
            <v>KIRGIZİSTAN</v>
          </cell>
        </row>
        <row r="539">
          <cell r="E539">
            <v>4</v>
          </cell>
          <cell r="F539">
            <v>3</v>
          </cell>
          <cell r="H539">
            <v>2</v>
          </cell>
          <cell r="L539">
            <v>4</v>
          </cell>
          <cell r="M539" t="str">
            <v>KIRGIZİSTAN</v>
          </cell>
        </row>
        <row r="540">
          <cell r="E540">
            <v>4</v>
          </cell>
          <cell r="F540">
            <v>3</v>
          </cell>
          <cell r="H540">
            <v>2</v>
          </cell>
          <cell r="L540">
            <v>4</v>
          </cell>
          <cell r="M540" t="str">
            <v>KIRGIZİSTAN</v>
          </cell>
        </row>
        <row r="541">
          <cell r="E541">
            <v>4</v>
          </cell>
          <cell r="F541">
            <v>3</v>
          </cell>
          <cell r="H541">
            <v>2</v>
          </cell>
          <cell r="L541">
            <v>4</v>
          </cell>
          <cell r="M541" t="str">
            <v>KIRGIZİSTAN</v>
          </cell>
        </row>
        <row r="542">
          <cell r="E542">
            <v>4</v>
          </cell>
          <cell r="F542">
            <v>3</v>
          </cell>
          <cell r="H542">
            <v>2</v>
          </cell>
          <cell r="L542">
            <v>4</v>
          </cell>
          <cell r="M542" t="str">
            <v>KIRGIZİSTAN</v>
          </cell>
        </row>
        <row r="543">
          <cell r="E543">
            <v>4</v>
          </cell>
          <cell r="F543">
            <v>3</v>
          </cell>
          <cell r="H543">
            <v>2</v>
          </cell>
          <cell r="L543">
            <v>4</v>
          </cell>
          <cell r="M543" t="str">
            <v>KIRGIZİSTAN</v>
          </cell>
        </row>
        <row r="544">
          <cell r="E544">
            <v>4</v>
          </cell>
          <cell r="F544">
            <v>3</v>
          </cell>
          <cell r="H544">
            <v>2</v>
          </cell>
          <cell r="L544">
            <v>4</v>
          </cell>
          <cell r="M544" t="str">
            <v>KIRGIZİSTAN</v>
          </cell>
        </row>
        <row r="545">
          <cell r="E545">
            <v>4</v>
          </cell>
          <cell r="F545">
            <v>3</v>
          </cell>
          <cell r="H545">
            <v>2</v>
          </cell>
          <cell r="L545">
            <v>4</v>
          </cell>
          <cell r="M545" t="str">
            <v>KIRGIZİSTAN</v>
          </cell>
        </row>
        <row r="546">
          <cell r="E546">
            <v>4</v>
          </cell>
          <cell r="F546">
            <v>3</v>
          </cell>
          <cell r="H546">
            <v>2</v>
          </cell>
          <cell r="L546">
            <v>4</v>
          </cell>
          <cell r="M546" t="str">
            <v>KIRGIZİSTAN</v>
          </cell>
        </row>
        <row r="547">
          <cell r="E547">
            <v>4</v>
          </cell>
          <cell r="F547">
            <v>3</v>
          </cell>
          <cell r="H547">
            <v>1</v>
          </cell>
          <cell r="L547">
            <v>4</v>
          </cell>
          <cell r="M547" t="str">
            <v>KIRGIZİSTAN</v>
          </cell>
        </row>
        <row r="548">
          <cell r="E548">
            <v>4</v>
          </cell>
          <cell r="F548">
            <v>3</v>
          </cell>
          <cell r="H548">
            <v>1</v>
          </cell>
          <cell r="L548">
            <v>4</v>
          </cell>
          <cell r="M548" t="str">
            <v>KIRGIZİSTAN</v>
          </cell>
        </row>
        <row r="549">
          <cell r="E549">
            <v>4</v>
          </cell>
          <cell r="F549">
            <v>3</v>
          </cell>
          <cell r="H549">
            <v>1</v>
          </cell>
          <cell r="L549">
            <v>4</v>
          </cell>
          <cell r="M549" t="str">
            <v>KIRGIZİSTAN</v>
          </cell>
        </row>
        <row r="550">
          <cell r="E550">
            <v>4</v>
          </cell>
          <cell r="F550">
            <v>4</v>
          </cell>
          <cell r="H550">
            <v>2</v>
          </cell>
          <cell r="L550">
            <v>4</v>
          </cell>
          <cell r="M550" t="str">
            <v>KIRGIZİSTAN</v>
          </cell>
        </row>
        <row r="551">
          <cell r="E551">
            <v>4</v>
          </cell>
          <cell r="F551">
            <v>4</v>
          </cell>
          <cell r="H551">
            <v>2</v>
          </cell>
          <cell r="L551">
            <v>4</v>
          </cell>
          <cell r="M551" t="str">
            <v>KIRGIZİSTAN</v>
          </cell>
        </row>
        <row r="552">
          <cell r="E552">
            <v>4</v>
          </cell>
          <cell r="F552">
            <v>4</v>
          </cell>
          <cell r="H552">
            <v>2</v>
          </cell>
          <cell r="L552">
            <v>4</v>
          </cell>
          <cell r="M552" t="str">
            <v>KIRGIZİSTAN</v>
          </cell>
        </row>
        <row r="553">
          <cell r="E553">
            <v>4</v>
          </cell>
          <cell r="F553">
            <v>4</v>
          </cell>
          <cell r="H553">
            <v>2</v>
          </cell>
          <cell r="L553">
            <v>4</v>
          </cell>
          <cell r="M553" t="str">
            <v>KIRGIZİSTAN</v>
          </cell>
        </row>
        <row r="554">
          <cell r="E554">
            <v>4</v>
          </cell>
          <cell r="F554">
            <v>4</v>
          </cell>
          <cell r="H554">
            <v>2</v>
          </cell>
          <cell r="L554">
            <v>4</v>
          </cell>
          <cell r="M554" t="str">
            <v>KIRGIZİSTAN</v>
          </cell>
        </row>
        <row r="555">
          <cell r="E555">
            <v>4</v>
          </cell>
          <cell r="F555">
            <v>4</v>
          </cell>
          <cell r="H555">
            <v>2</v>
          </cell>
          <cell r="L555">
            <v>4</v>
          </cell>
          <cell r="M555" t="str">
            <v>KIRGIZİSTAN</v>
          </cell>
        </row>
        <row r="556">
          <cell r="E556">
            <v>4</v>
          </cell>
          <cell r="F556">
            <v>4</v>
          </cell>
          <cell r="H556">
            <v>2</v>
          </cell>
          <cell r="L556">
            <v>4</v>
          </cell>
          <cell r="M556" t="str">
            <v>KIRGIZİSTAN</v>
          </cell>
        </row>
        <row r="557">
          <cell r="E557">
            <v>4</v>
          </cell>
          <cell r="F557">
            <v>4</v>
          </cell>
          <cell r="H557">
            <v>2</v>
          </cell>
          <cell r="L557">
            <v>4</v>
          </cell>
          <cell r="M557" t="str">
            <v>KIRGIZİSTAN</v>
          </cell>
        </row>
        <row r="558">
          <cell r="E558">
            <v>4</v>
          </cell>
          <cell r="F558">
            <v>4</v>
          </cell>
          <cell r="H558">
            <v>2</v>
          </cell>
          <cell r="L558">
            <v>4</v>
          </cell>
          <cell r="M558" t="str">
            <v>KIRGIZİSTAN</v>
          </cell>
        </row>
        <row r="559">
          <cell r="E559">
            <v>4</v>
          </cell>
          <cell r="F559">
            <v>4</v>
          </cell>
          <cell r="H559">
            <v>1</v>
          </cell>
          <cell r="L559">
            <v>4</v>
          </cell>
          <cell r="M559" t="str">
            <v>KIRGIZİSTAN</v>
          </cell>
        </row>
        <row r="560">
          <cell r="E560">
            <v>4</v>
          </cell>
          <cell r="F560">
            <v>4</v>
          </cell>
          <cell r="H560">
            <v>1</v>
          </cell>
          <cell r="L560">
            <v>4</v>
          </cell>
          <cell r="M560" t="str">
            <v>KIRGIZİSTAN</v>
          </cell>
        </row>
        <row r="561">
          <cell r="E561">
            <v>4</v>
          </cell>
          <cell r="F561">
            <v>4</v>
          </cell>
          <cell r="H561">
            <v>1</v>
          </cell>
          <cell r="L561">
            <v>4</v>
          </cell>
          <cell r="M561" t="str">
            <v>KIRGIZİSTAN</v>
          </cell>
        </row>
        <row r="562">
          <cell r="E562">
            <v>4</v>
          </cell>
          <cell r="F562">
            <v>4</v>
          </cell>
          <cell r="H562">
            <v>1</v>
          </cell>
          <cell r="L562">
            <v>3</v>
          </cell>
          <cell r="M562" t="str">
            <v>KIRGIZİSTAN</v>
          </cell>
        </row>
        <row r="563">
          <cell r="E563">
            <v>7</v>
          </cell>
          <cell r="F563">
            <v>1</v>
          </cell>
          <cell r="H563">
            <v>2</v>
          </cell>
          <cell r="L563">
            <v>4</v>
          </cell>
          <cell r="M563" t="str">
            <v>KIRGIZİSTAN</v>
          </cell>
        </row>
        <row r="564">
          <cell r="E564">
            <v>7</v>
          </cell>
          <cell r="F564">
            <v>1</v>
          </cell>
          <cell r="H564">
            <v>2</v>
          </cell>
          <cell r="L564">
            <v>4</v>
          </cell>
          <cell r="M564" t="str">
            <v>KIRGIZİSTAN</v>
          </cell>
        </row>
        <row r="565">
          <cell r="E565">
            <v>7</v>
          </cell>
          <cell r="F565">
            <v>1</v>
          </cell>
          <cell r="H565">
            <v>2</v>
          </cell>
          <cell r="L565">
            <v>4</v>
          </cell>
          <cell r="M565" t="str">
            <v>KIRGIZİSTAN</v>
          </cell>
        </row>
        <row r="566">
          <cell r="E566">
            <v>7</v>
          </cell>
          <cell r="F566">
            <v>1</v>
          </cell>
          <cell r="H566">
            <v>2</v>
          </cell>
          <cell r="L566">
            <v>4</v>
          </cell>
          <cell r="M566" t="str">
            <v>KIRGIZİSTAN</v>
          </cell>
        </row>
        <row r="567">
          <cell r="E567">
            <v>7</v>
          </cell>
          <cell r="F567">
            <v>1</v>
          </cell>
          <cell r="H567">
            <v>2</v>
          </cell>
          <cell r="L567">
            <v>4</v>
          </cell>
          <cell r="M567" t="str">
            <v>KIRGIZİSTAN</v>
          </cell>
        </row>
        <row r="568">
          <cell r="E568">
            <v>7</v>
          </cell>
          <cell r="F568">
            <v>1</v>
          </cell>
          <cell r="H568">
            <v>2</v>
          </cell>
          <cell r="L568">
            <v>4</v>
          </cell>
          <cell r="M568" t="str">
            <v>KIRGIZİSTAN</v>
          </cell>
        </row>
        <row r="569">
          <cell r="E569">
            <v>7</v>
          </cell>
          <cell r="F569">
            <v>1</v>
          </cell>
          <cell r="H569">
            <v>2</v>
          </cell>
          <cell r="L569">
            <v>4</v>
          </cell>
          <cell r="M569" t="str">
            <v>KIRGIZİSTAN</v>
          </cell>
        </row>
        <row r="570">
          <cell r="E570">
            <v>7</v>
          </cell>
          <cell r="F570">
            <v>1</v>
          </cell>
          <cell r="H570">
            <v>2</v>
          </cell>
          <cell r="L570">
            <v>4</v>
          </cell>
          <cell r="M570" t="str">
            <v>KIRGIZİSTAN</v>
          </cell>
        </row>
        <row r="571">
          <cell r="E571">
            <v>7</v>
          </cell>
          <cell r="F571">
            <v>1</v>
          </cell>
          <cell r="H571">
            <v>2</v>
          </cell>
          <cell r="L571">
            <v>4</v>
          </cell>
          <cell r="M571" t="str">
            <v>KIRGIZİSTAN</v>
          </cell>
        </row>
        <row r="572">
          <cell r="E572">
            <v>7</v>
          </cell>
          <cell r="F572">
            <v>1</v>
          </cell>
          <cell r="H572">
            <v>2</v>
          </cell>
          <cell r="L572">
            <v>4</v>
          </cell>
          <cell r="M572" t="str">
            <v>KIRGIZİSTAN</v>
          </cell>
        </row>
        <row r="573">
          <cell r="E573">
            <v>7</v>
          </cell>
          <cell r="F573">
            <v>1</v>
          </cell>
          <cell r="H573">
            <v>2</v>
          </cell>
          <cell r="L573">
            <v>4</v>
          </cell>
          <cell r="M573" t="str">
            <v>KIRGIZİSTAN</v>
          </cell>
        </row>
        <row r="574">
          <cell r="E574">
            <v>7</v>
          </cell>
          <cell r="F574">
            <v>1</v>
          </cell>
          <cell r="H574">
            <v>2</v>
          </cell>
          <cell r="L574">
            <v>4</v>
          </cell>
          <cell r="M574" t="str">
            <v>KIRGIZİSTAN</v>
          </cell>
        </row>
        <row r="575">
          <cell r="E575">
            <v>7</v>
          </cell>
          <cell r="F575">
            <v>1</v>
          </cell>
          <cell r="H575">
            <v>1</v>
          </cell>
          <cell r="L575">
            <v>4</v>
          </cell>
          <cell r="M575" t="str">
            <v>KIRGIZİSTAN</v>
          </cell>
        </row>
        <row r="576">
          <cell r="E576">
            <v>7</v>
          </cell>
          <cell r="F576">
            <v>1</v>
          </cell>
          <cell r="H576">
            <v>1</v>
          </cell>
          <cell r="L576">
            <v>4</v>
          </cell>
          <cell r="M576" t="str">
            <v>KIRGIZİSTAN</v>
          </cell>
        </row>
        <row r="577">
          <cell r="E577">
            <v>7</v>
          </cell>
          <cell r="F577">
            <v>1</v>
          </cell>
          <cell r="H577">
            <v>1</v>
          </cell>
          <cell r="L577">
            <v>4</v>
          </cell>
          <cell r="M577" t="str">
            <v>KIRGIZİSTAN</v>
          </cell>
        </row>
        <row r="578">
          <cell r="E578">
            <v>7</v>
          </cell>
          <cell r="F578">
            <v>1</v>
          </cell>
          <cell r="H578">
            <v>1</v>
          </cell>
          <cell r="L578">
            <v>4</v>
          </cell>
          <cell r="M578" t="str">
            <v>KIRGIZİSTAN</v>
          </cell>
        </row>
        <row r="579">
          <cell r="E579">
            <v>7</v>
          </cell>
          <cell r="F579">
            <v>1</v>
          </cell>
          <cell r="H579">
            <v>1</v>
          </cell>
          <cell r="L579">
            <v>4</v>
          </cell>
          <cell r="M579" t="str">
            <v>KIRGIZİSTAN</v>
          </cell>
        </row>
        <row r="580">
          <cell r="E580">
            <v>7</v>
          </cell>
          <cell r="F580">
            <v>1</v>
          </cell>
          <cell r="H580">
            <v>1</v>
          </cell>
          <cell r="L580">
            <v>4</v>
          </cell>
          <cell r="M580" t="str">
            <v>KIRGIZİSTAN</v>
          </cell>
        </row>
        <row r="581">
          <cell r="E581">
            <v>7</v>
          </cell>
          <cell r="F581">
            <v>1</v>
          </cell>
          <cell r="H581">
            <v>1</v>
          </cell>
          <cell r="L581">
            <v>4</v>
          </cell>
          <cell r="M581" t="str">
            <v>KIRGIZİSTAN</v>
          </cell>
        </row>
        <row r="582">
          <cell r="E582">
            <v>7</v>
          </cell>
          <cell r="F582">
            <v>1</v>
          </cell>
          <cell r="H582">
            <v>1</v>
          </cell>
          <cell r="L582">
            <v>4</v>
          </cell>
          <cell r="M582" t="str">
            <v>KIRGIZİSTAN</v>
          </cell>
        </row>
        <row r="583">
          <cell r="E583">
            <v>7</v>
          </cell>
          <cell r="F583">
            <v>1</v>
          </cell>
          <cell r="H583">
            <v>2</v>
          </cell>
          <cell r="L583">
            <v>4</v>
          </cell>
          <cell r="M583" t="str">
            <v>D</v>
          </cell>
        </row>
        <row r="584">
          <cell r="E584">
            <v>7</v>
          </cell>
          <cell r="F584">
            <v>1</v>
          </cell>
          <cell r="H584">
            <v>2</v>
          </cell>
          <cell r="L584">
            <v>4</v>
          </cell>
          <cell r="M584" t="str">
            <v>SNG</v>
          </cell>
        </row>
        <row r="585">
          <cell r="E585">
            <v>7</v>
          </cell>
          <cell r="F585">
            <v>1</v>
          </cell>
          <cell r="H585">
            <v>2</v>
          </cell>
          <cell r="L585">
            <v>4</v>
          </cell>
          <cell r="M585" t="str">
            <v>SNG</v>
          </cell>
        </row>
        <row r="586">
          <cell r="E586">
            <v>7</v>
          </cell>
          <cell r="F586">
            <v>1</v>
          </cell>
          <cell r="H586">
            <v>2</v>
          </cell>
          <cell r="L586">
            <v>4</v>
          </cell>
          <cell r="M586" t="str">
            <v>SNG</v>
          </cell>
        </row>
        <row r="587">
          <cell r="E587">
            <v>7</v>
          </cell>
          <cell r="F587">
            <v>1</v>
          </cell>
          <cell r="H587">
            <v>2</v>
          </cell>
          <cell r="L587">
            <v>4</v>
          </cell>
          <cell r="M587" t="str">
            <v>SNG</v>
          </cell>
        </row>
        <row r="588">
          <cell r="E588">
            <v>7</v>
          </cell>
          <cell r="F588">
            <v>1</v>
          </cell>
          <cell r="H588">
            <v>2</v>
          </cell>
          <cell r="L588">
            <v>4</v>
          </cell>
          <cell r="M588" t="str">
            <v>SNG</v>
          </cell>
        </row>
        <row r="589">
          <cell r="E589">
            <v>7</v>
          </cell>
          <cell r="F589">
            <v>1</v>
          </cell>
          <cell r="H589">
            <v>2</v>
          </cell>
          <cell r="L589">
            <v>4</v>
          </cell>
          <cell r="M589" t="str">
            <v>SNG</v>
          </cell>
        </row>
        <row r="590">
          <cell r="E590">
            <v>7</v>
          </cell>
          <cell r="F590">
            <v>1</v>
          </cell>
          <cell r="H590">
            <v>2</v>
          </cell>
          <cell r="L590">
            <v>4</v>
          </cell>
          <cell r="M590" t="str">
            <v>SNG</v>
          </cell>
        </row>
        <row r="591">
          <cell r="E591">
            <v>7</v>
          </cell>
          <cell r="F591">
            <v>1</v>
          </cell>
          <cell r="H591">
            <v>2</v>
          </cell>
          <cell r="L591">
            <v>4</v>
          </cell>
          <cell r="M591" t="str">
            <v>SNG</v>
          </cell>
        </row>
        <row r="592">
          <cell r="E592">
            <v>7</v>
          </cell>
          <cell r="F592">
            <v>1</v>
          </cell>
          <cell r="H592">
            <v>2</v>
          </cell>
          <cell r="L592">
            <v>4</v>
          </cell>
          <cell r="M592" t="str">
            <v>SNG</v>
          </cell>
        </row>
        <row r="593">
          <cell r="E593">
            <v>7</v>
          </cell>
          <cell r="F593">
            <v>1</v>
          </cell>
          <cell r="H593">
            <v>2</v>
          </cell>
          <cell r="L593">
            <v>4</v>
          </cell>
          <cell r="M593" t="str">
            <v>SNG</v>
          </cell>
        </row>
        <row r="594">
          <cell r="E594">
            <v>7</v>
          </cell>
          <cell r="F594">
            <v>2</v>
          </cell>
          <cell r="H594">
            <v>2</v>
          </cell>
          <cell r="L594">
            <v>4</v>
          </cell>
          <cell r="M594" t="str">
            <v>KIRGIZİSTAN</v>
          </cell>
        </row>
        <row r="595">
          <cell r="E595">
            <v>7</v>
          </cell>
          <cell r="F595">
            <v>2</v>
          </cell>
          <cell r="H595">
            <v>2</v>
          </cell>
          <cell r="L595">
            <v>4</v>
          </cell>
          <cell r="M595" t="str">
            <v>KIRGIZİSTAN</v>
          </cell>
        </row>
        <row r="596">
          <cell r="E596">
            <v>7</v>
          </cell>
          <cell r="F596">
            <v>2</v>
          </cell>
          <cell r="H596">
            <v>2</v>
          </cell>
          <cell r="L596">
            <v>4</v>
          </cell>
          <cell r="M596" t="str">
            <v>KIRGIZİSTAN</v>
          </cell>
        </row>
        <row r="597">
          <cell r="E597">
            <v>7</v>
          </cell>
          <cell r="F597">
            <v>2</v>
          </cell>
          <cell r="H597">
            <v>2</v>
          </cell>
          <cell r="L597">
            <v>4</v>
          </cell>
          <cell r="M597" t="str">
            <v>KIRGIZİSTAN</v>
          </cell>
        </row>
        <row r="598">
          <cell r="E598">
            <v>7</v>
          </cell>
          <cell r="F598">
            <v>2</v>
          </cell>
          <cell r="H598">
            <v>2</v>
          </cell>
          <cell r="L598">
            <v>4</v>
          </cell>
          <cell r="M598" t="str">
            <v>KIRGIZİSTAN</v>
          </cell>
        </row>
        <row r="599">
          <cell r="E599">
            <v>7</v>
          </cell>
          <cell r="F599">
            <v>2</v>
          </cell>
          <cell r="H599">
            <v>2</v>
          </cell>
          <cell r="L599">
            <v>4</v>
          </cell>
          <cell r="M599" t="str">
            <v>KIRGIZİSTAN</v>
          </cell>
        </row>
        <row r="600">
          <cell r="E600">
            <v>7</v>
          </cell>
          <cell r="F600">
            <v>2</v>
          </cell>
          <cell r="H600">
            <v>2</v>
          </cell>
          <cell r="L600">
            <v>4</v>
          </cell>
          <cell r="M600" t="str">
            <v>KIRGIZİSTAN</v>
          </cell>
        </row>
        <row r="601">
          <cell r="E601">
            <v>7</v>
          </cell>
          <cell r="F601">
            <v>2</v>
          </cell>
          <cell r="H601">
            <v>2</v>
          </cell>
          <cell r="L601">
            <v>4</v>
          </cell>
          <cell r="M601" t="str">
            <v>KIRGIZİSTAN</v>
          </cell>
        </row>
        <row r="602">
          <cell r="E602">
            <v>7</v>
          </cell>
          <cell r="F602">
            <v>2</v>
          </cell>
          <cell r="H602">
            <v>2</v>
          </cell>
          <cell r="L602">
            <v>4</v>
          </cell>
          <cell r="M602" t="str">
            <v>KIRGIZİSTAN</v>
          </cell>
        </row>
        <row r="603">
          <cell r="E603">
            <v>7</v>
          </cell>
          <cell r="F603">
            <v>2</v>
          </cell>
          <cell r="H603">
            <v>2</v>
          </cell>
          <cell r="L603">
            <v>4</v>
          </cell>
          <cell r="M603" t="str">
            <v>KIRGIZİSTAN</v>
          </cell>
        </row>
        <row r="604">
          <cell r="E604">
            <v>7</v>
          </cell>
          <cell r="F604">
            <v>2</v>
          </cell>
          <cell r="H604">
            <v>2</v>
          </cell>
          <cell r="L604">
            <v>4</v>
          </cell>
          <cell r="M604" t="str">
            <v>KIRGIZİSTAN</v>
          </cell>
        </row>
        <row r="605">
          <cell r="E605">
            <v>7</v>
          </cell>
          <cell r="F605">
            <v>2</v>
          </cell>
          <cell r="H605">
            <v>2</v>
          </cell>
          <cell r="L605">
            <v>4</v>
          </cell>
          <cell r="M605" t="str">
            <v>KIRGIZİSTAN</v>
          </cell>
        </row>
        <row r="606">
          <cell r="E606">
            <v>7</v>
          </cell>
          <cell r="F606">
            <v>2</v>
          </cell>
          <cell r="H606">
            <v>2</v>
          </cell>
          <cell r="L606">
            <v>4</v>
          </cell>
          <cell r="M606" t="str">
            <v>KIRGIZİSTAN</v>
          </cell>
        </row>
        <row r="607">
          <cell r="E607">
            <v>7</v>
          </cell>
          <cell r="F607">
            <v>2</v>
          </cell>
          <cell r="H607">
            <v>2</v>
          </cell>
          <cell r="L607">
            <v>4</v>
          </cell>
          <cell r="M607" t="str">
            <v>KIRGIZİSTAN</v>
          </cell>
        </row>
        <row r="608">
          <cell r="E608">
            <v>7</v>
          </cell>
          <cell r="F608">
            <v>2</v>
          </cell>
          <cell r="H608">
            <v>2</v>
          </cell>
          <cell r="L608">
            <v>4</v>
          </cell>
          <cell r="M608" t="str">
            <v>KIRGIZİSTAN</v>
          </cell>
        </row>
        <row r="609">
          <cell r="E609">
            <v>7</v>
          </cell>
          <cell r="F609">
            <v>2</v>
          </cell>
          <cell r="H609">
            <v>1</v>
          </cell>
          <cell r="L609">
            <v>4</v>
          </cell>
          <cell r="M609" t="str">
            <v>KIRGIZİSTAN</v>
          </cell>
        </row>
        <row r="610">
          <cell r="E610">
            <v>7</v>
          </cell>
          <cell r="F610">
            <v>2</v>
          </cell>
          <cell r="H610">
            <v>1</v>
          </cell>
          <cell r="L610">
            <v>4</v>
          </cell>
          <cell r="M610" t="str">
            <v>KIRGIZİSTAN</v>
          </cell>
        </row>
        <row r="611">
          <cell r="E611">
            <v>7</v>
          </cell>
          <cell r="F611">
            <v>2</v>
          </cell>
          <cell r="H611">
            <v>1</v>
          </cell>
          <cell r="L611">
            <v>4</v>
          </cell>
          <cell r="M611" t="str">
            <v>KIRGIZİSTAN</v>
          </cell>
        </row>
        <row r="612">
          <cell r="E612">
            <v>7</v>
          </cell>
          <cell r="F612">
            <v>2</v>
          </cell>
          <cell r="H612">
            <v>2</v>
          </cell>
          <cell r="L612">
            <v>4</v>
          </cell>
          <cell r="M612" t="str">
            <v>SNG</v>
          </cell>
        </row>
        <row r="613">
          <cell r="E613">
            <v>7</v>
          </cell>
          <cell r="F613">
            <v>2</v>
          </cell>
          <cell r="H613">
            <v>2</v>
          </cell>
          <cell r="L613">
            <v>4</v>
          </cell>
          <cell r="M613" t="str">
            <v>SNG</v>
          </cell>
        </row>
        <row r="614">
          <cell r="E614">
            <v>7</v>
          </cell>
          <cell r="F614">
            <v>2</v>
          </cell>
          <cell r="H614">
            <v>2</v>
          </cell>
          <cell r="L614">
            <v>4</v>
          </cell>
          <cell r="M614" t="str">
            <v>SNG</v>
          </cell>
        </row>
        <row r="615">
          <cell r="E615">
            <v>7</v>
          </cell>
          <cell r="F615">
            <v>2</v>
          </cell>
          <cell r="H615">
            <v>2</v>
          </cell>
          <cell r="L615">
            <v>4</v>
          </cell>
          <cell r="M615" t="str">
            <v>SNG</v>
          </cell>
        </row>
        <row r="616">
          <cell r="E616">
            <v>7</v>
          </cell>
          <cell r="F616">
            <v>2</v>
          </cell>
          <cell r="H616">
            <v>2</v>
          </cell>
          <cell r="L616">
            <v>4</v>
          </cell>
          <cell r="M616" t="str">
            <v>SNG</v>
          </cell>
        </row>
        <row r="617">
          <cell r="E617">
            <v>7</v>
          </cell>
          <cell r="F617">
            <v>3</v>
          </cell>
          <cell r="H617">
            <v>2</v>
          </cell>
          <cell r="L617">
            <v>4</v>
          </cell>
          <cell r="M617" t="str">
            <v>KIRGIZİSTAN</v>
          </cell>
        </row>
        <row r="618">
          <cell r="E618">
            <v>7</v>
          </cell>
          <cell r="F618">
            <v>3</v>
          </cell>
          <cell r="H618">
            <v>2</v>
          </cell>
          <cell r="L618">
            <v>4</v>
          </cell>
          <cell r="M618" t="str">
            <v>KIRGIZİSTAN</v>
          </cell>
        </row>
        <row r="619">
          <cell r="E619">
            <v>7</v>
          </cell>
          <cell r="F619">
            <v>3</v>
          </cell>
          <cell r="H619">
            <v>2</v>
          </cell>
          <cell r="L619">
            <v>4</v>
          </cell>
          <cell r="M619" t="str">
            <v>KIRGIZİSTAN</v>
          </cell>
        </row>
        <row r="620">
          <cell r="E620">
            <v>7</v>
          </cell>
          <cell r="F620">
            <v>3</v>
          </cell>
          <cell r="H620">
            <v>2</v>
          </cell>
          <cell r="L620">
            <v>4</v>
          </cell>
          <cell r="M620" t="str">
            <v>KIRGIZİSTAN</v>
          </cell>
        </row>
        <row r="621">
          <cell r="E621">
            <v>7</v>
          </cell>
          <cell r="F621">
            <v>3</v>
          </cell>
          <cell r="H621">
            <v>2</v>
          </cell>
          <cell r="L621">
            <v>4</v>
          </cell>
          <cell r="M621" t="str">
            <v>KIRGIZİSTAN</v>
          </cell>
        </row>
        <row r="622">
          <cell r="E622">
            <v>7</v>
          </cell>
          <cell r="F622">
            <v>3</v>
          </cell>
          <cell r="H622">
            <v>2</v>
          </cell>
          <cell r="L622">
            <v>4</v>
          </cell>
          <cell r="M622" t="str">
            <v>KIRGIZİSTAN</v>
          </cell>
        </row>
        <row r="623">
          <cell r="E623">
            <v>7</v>
          </cell>
          <cell r="F623">
            <v>3</v>
          </cell>
          <cell r="H623">
            <v>2</v>
          </cell>
          <cell r="L623">
            <v>4</v>
          </cell>
          <cell r="M623" t="str">
            <v>KIRGIZİSTAN</v>
          </cell>
        </row>
        <row r="624">
          <cell r="E624">
            <v>7</v>
          </cell>
          <cell r="F624">
            <v>3</v>
          </cell>
          <cell r="H624">
            <v>2</v>
          </cell>
          <cell r="L624">
            <v>4</v>
          </cell>
          <cell r="M624" t="str">
            <v>KIRGIZİSTAN</v>
          </cell>
        </row>
        <row r="625">
          <cell r="E625">
            <v>7</v>
          </cell>
          <cell r="F625">
            <v>3</v>
          </cell>
          <cell r="H625">
            <v>2</v>
          </cell>
          <cell r="L625">
            <v>4</v>
          </cell>
          <cell r="M625" t="str">
            <v>KIRGIZİSTAN</v>
          </cell>
        </row>
        <row r="626">
          <cell r="E626">
            <v>7</v>
          </cell>
          <cell r="F626">
            <v>3</v>
          </cell>
          <cell r="H626">
            <v>2</v>
          </cell>
          <cell r="L626">
            <v>4</v>
          </cell>
          <cell r="M626" t="str">
            <v>KIRGIZİSTAN</v>
          </cell>
        </row>
        <row r="627">
          <cell r="E627">
            <v>7</v>
          </cell>
          <cell r="F627">
            <v>3</v>
          </cell>
          <cell r="H627">
            <v>2</v>
          </cell>
          <cell r="L627">
            <v>4</v>
          </cell>
          <cell r="M627" t="str">
            <v>KIRGIZİSTAN</v>
          </cell>
        </row>
        <row r="628">
          <cell r="E628">
            <v>7</v>
          </cell>
          <cell r="F628">
            <v>3</v>
          </cell>
          <cell r="H628">
            <v>2</v>
          </cell>
          <cell r="L628">
            <v>4</v>
          </cell>
          <cell r="M628" t="str">
            <v>KIRGIZİSTAN</v>
          </cell>
        </row>
        <row r="629">
          <cell r="E629">
            <v>7</v>
          </cell>
          <cell r="F629">
            <v>3</v>
          </cell>
          <cell r="H629">
            <v>2</v>
          </cell>
          <cell r="L629">
            <v>4</v>
          </cell>
          <cell r="M629" t="str">
            <v>KIRGIZİSTAN</v>
          </cell>
        </row>
        <row r="630">
          <cell r="E630">
            <v>7</v>
          </cell>
          <cell r="F630">
            <v>3</v>
          </cell>
          <cell r="H630">
            <v>2</v>
          </cell>
          <cell r="L630">
            <v>4</v>
          </cell>
          <cell r="M630" t="str">
            <v>KIRGIZİSTAN</v>
          </cell>
        </row>
        <row r="631">
          <cell r="E631">
            <v>7</v>
          </cell>
          <cell r="F631">
            <v>3</v>
          </cell>
          <cell r="H631">
            <v>2</v>
          </cell>
          <cell r="L631">
            <v>4</v>
          </cell>
          <cell r="M631" t="str">
            <v>KIRGIZİSTAN</v>
          </cell>
        </row>
        <row r="632">
          <cell r="E632">
            <v>7</v>
          </cell>
          <cell r="F632">
            <v>3</v>
          </cell>
          <cell r="H632">
            <v>2</v>
          </cell>
          <cell r="L632">
            <v>4</v>
          </cell>
          <cell r="M632" t="str">
            <v>KIRGIZİSTAN</v>
          </cell>
        </row>
        <row r="633">
          <cell r="E633">
            <v>7</v>
          </cell>
          <cell r="F633">
            <v>3</v>
          </cell>
          <cell r="H633">
            <v>1</v>
          </cell>
          <cell r="L633">
            <v>4</v>
          </cell>
          <cell r="M633" t="str">
            <v>KIRGIZİSTAN</v>
          </cell>
        </row>
        <row r="634">
          <cell r="E634">
            <v>7</v>
          </cell>
          <cell r="F634">
            <v>3</v>
          </cell>
          <cell r="H634">
            <v>1</v>
          </cell>
          <cell r="L634">
            <v>4</v>
          </cell>
          <cell r="M634" t="str">
            <v>KIRGIZİSTAN</v>
          </cell>
        </row>
        <row r="635">
          <cell r="E635">
            <v>7</v>
          </cell>
          <cell r="F635">
            <v>3</v>
          </cell>
          <cell r="H635">
            <v>1</v>
          </cell>
          <cell r="L635">
            <v>4</v>
          </cell>
          <cell r="M635" t="str">
            <v>KIRGIZİSTAN</v>
          </cell>
        </row>
        <row r="636">
          <cell r="E636">
            <v>7</v>
          </cell>
          <cell r="F636">
            <v>3</v>
          </cell>
          <cell r="H636">
            <v>1</v>
          </cell>
          <cell r="L636">
            <v>4</v>
          </cell>
          <cell r="M636" t="str">
            <v>KIRGIZİSTAN</v>
          </cell>
        </row>
        <row r="637">
          <cell r="E637">
            <v>7</v>
          </cell>
          <cell r="F637">
            <v>3</v>
          </cell>
          <cell r="H637">
            <v>2</v>
          </cell>
          <cell r="L637">
            <v>4</v>
          </cell>
          <cell r="M637" t="str">
            <v>D</v>
          </cell>
        </row>
        <row r="638">
          <cell r="E638">
            <v>7</v>
          </cell>
          <cell r="F638">
            <v>3</v>
          </cell>
          <cell r="H638">
            <v>2</v>
          </cell>
          <cell r="L638">
            <v>4</v>
          </cell>
          <cell r="M638" t="str">
            <v>D</v>
          </cell>
        </row>
        <row r="639">
          <cell r="E639">
            <v>7</v>
          </cell>
          <cell r="F639">
            <v>3</v>
          </cell>
          <cell r="H639">
            <v>2</v>
          </cell>
          <cell r="L639">
            <v>4</v>
          </cell>
          <cell r="M639" t="str">
            <v>D</v>
          </cell>
        </row>
        <row r="640">
          <cell r="E640">
            <v>7</v>
          </cell>
          <cell r="F640">
            <v>3</v>
          </cell>
          <cell r="H640">
            <v>2</v>
          </cell>
          <cell r="L640">
            <v>4</v>
          </cell>
          <cell r="M640" t="str">
            <v>D</v>
          </cell>
        </row>
        <row r="641">
          <cell r="E641">
            <v>7</v>
          </cell>
          <cell r="F641">
            <v>3</v>
          </cell>
          <cell r="H641">
            <v>2</v>
          </cell>
          <cell r="L641">
            <v>4</v>
          </cell>
          <cell r="M641" t="str">
            <v>D</v>
          </cell>
        </row>
        <row r="642">
          <cell r="E642">
            <v>7</v>
          </cell>
          <cell r="F642">
            <v>3</v>
          </cell>
          <cell r="H642">
            <v>2</v>
          </cell>
          <cell r="L642">
            <v>4</v>
          </cell>
          <cell r="M642" t="str">
            <v>SNG</v>
          </cell>
        </row>
        <row r="643">
          <cell r="E643">
            <v>7</v>
          </cell>
          <cell r="F643">
            <v>3</v>
          </cell>
          <cell r="H643">
            <v>2</v>
          </cell>
          <cell r="L643">
            <v>4</v>
          </cell>
          <cell r="M643" t="str">
            <v>SNG</v>
          </cell>
        </row>
        <row r="644">
          <cell r="E644">
            <v>7</v>
          </cell>
          <cell r="F644">
            <v>3</v>
          </cell>
          <cell r="H644">
            <v>2</v>
          </cell>
          <cell r="L644">
            <v>4</v>
          </cell>
          <cell r="M644" t="str">
            <v>D</v>
          </cell>
        </row>
        <row r="645">
          <cell r="E645">
            <v>8</v>
          </cell>
          <cell r="F645">
            <v>1</v>
          </cell>
          <cell r="H645">
            <v>2</v>
          </cell>
          <cell r="L645">
            <v>4</v>
          </cell>
          <cell r="M645" t="str">
            <v>KIRGIZİSTAN</v>
          </cell>
        </row>
        <row r="646">
          <cell r="E646">
            <v>8</v>
          </cell>
          <cell r="F646">
            <v>1</v>
          </cell>
          <cell r="H646">
            <v>2</v>
          </cell>
          <cell r="L646">
            <v>4</v>
          </cell>
          <cell r="M646" t="str">
            <v>KIRGIZİSTAN</v>
          </cell>
        </row>
        <row r="647">
          <cell r="E647">
            <v>8</v>
          </cell>
          <cell r="F647">
            <v>1</v>
          </cell>
          <cell r="H647">
            <v>2</v>
          </cell>
          <cell r="L647">
            <v>4</v>
          </cell>
          <cell r="M647" t="str">
            <v>KIRGIZİSTAN</v>
          </cell>
        </row>
        <row r="648">
          <cell r="E648">
            <v>8</v>
          </cell>
          <cell r="F648">
            <v>1</v>
          </cell>
          <cell r="H648">
            <v>2</v>
          </cell>
          <cell r="L648">
            <v>4</v>
          </cell>
          <cell r="M648" t="str">
            <v>KIRGIZİSTAN</v>
          </cell>
        </row>
        <row r="649">
          <cell r="E649">
            <v>8</v>
          </cell>
          <cell r="F649">
            <v>1</v>
          </cell>
          <cell r="H649">
            <v>2</v>
          </cell>
          <cell r="L649">
            <v>4</v>
          </cell>
          <cell r="M649" t="str">
            <v>KIRGIZİSTAN</v>
          </cell>
        </row>
        <row r="650">
          <cell r="E650">
            <v>8</v>
          </cell>
          <cell r="F650">
            <v>1</v>
          </cell>
          <cell r="H650">
            <v>2</v>
          </cell>
          <cell r="L650">
            <v>4</v>
          </cell>
          <cell r="M650" t="str">
            <v>KIRGIZİSTAN</v>
          </cell>
        </row>
        <row r="651">
          <cell r="E651">
            <v>8</v>
          </cell>
          <cell r="F651">
            <v>1</v>
          </cell>
          <cell r="H651">
            <v>2</v>
          </cell>
          <cell r="L651">
            <v>4</v>
          </cell>
          <cell r="M651" t="str">
            <v>KIRGIZİSTAN</v>
          </cell>
        </row>
        <row r="652">
          <cell r="E652">
            <v>8</v>
          </cell>
          <cell r="F652">
            <v>1</v>
          </cell>
          <cell r="H652">
            <v>2</v>
          </cell>
          <cell r="L652">
            <v>4</v>
          </cell>
          <cell r="M652" t="str">
            <v>KIRGIZİSTAN</v>
          </cell>
        </row>
        <row r="653">
          <cell r="E653">
            <v>8</v>
          </cell>
          <cell r="F653">
            <v>1</v>
          </cell>
          <cell r="H653">
            <v>2</v>
          </cell>
          <cell r="L653">
            <v>4</v>
          </cell>
          <cell r="M653" t="str">
            <v>KIRGIZİSTAN</v>
          </cell>
        </row>
        <row r="654">
          <cell r="E654">
            <v>8</v>
          </cell>
          <cell r="F654">
            <v>1</v>
          </cell>
          <cell r="H654">
            <v>2</v>
          </cell>
          <cell r="L654">
            <v>4</v>
          </cell>
          <cell r="M654" t="str">
            <v>KIRGIZİSTAN</v>
          </cell>
        </row>
        <row r="655">
          <cell r="E655">
            <v>8</v>
          </cell>
          <cell r="F655">
            <v>1</v>
          </cell>
          <cell r="H655">
            <v>2</v>
          </cell>
          <cell r="L655">
            <v>4</v>
          </cell>
          <cell r="M655" t="str">
            <v>KIRGIZİSTAN</v>
          </cell>
        </row>
        <row r="656">
          <cell r="E656">
            <v>8</v>
          </cell>
          <cell r="F656">
            <v>1</v>
          </cell>
          <cell r="H656">
            <v>2</v>
          </cell>
          <cell r="L656">
            <v>4</v>
          </cell>
          <cell r="M656" t="str">
            <v>KIRGIZİSTAN</v>
          </cell>
        </row>
        <row r="657">
          <cell r="E657">
            <v>8</v>
          </cell>
          <cell r="F657">
            <v>1</v>
          </cell>
          <cell r="H657">
            <v>1</v>
          </cell>
          <cell r="L657">
            <v>4</v>
          </cell>
          <cell r="M657" t="str">
            <v>KIRGIZİSTAN</v>
          </cell>
        </row>
        <row r="658">
          <cell r="E658">
            <v>8</v>
          </cell>
          <cell r="F658">
            <v>1</v>
          </cell>
          <cell r="H658">
            <v>1</v>
          </cell>
          <cell r="L658">
            <v>4</v>
          </cell>
          <cell r="M658" t="str">
            <v>KIRGIZİSTAN</v>
          </cell>
        </row>
        <row r="659">
          <cell r="E659">
            <v>8</v>
          </cell>
          <cell r="F659">
            <v>2</v>
          </cell>
          <cell r="H659">
            <v>2</v>
          </cell>
          <cell r="L659">
            <v>4</v>
          </cell>
          <cell r="M659" t="str">
            <v>KIRGIZİSTAN</v>
          </cell>
        </row>
        <row r="660">
          <cell r="E660">
            <v>8</v>
          </cell>
          <cell r="F660">
            <v>2</v>
          </cell>
          <cell r="H660">
            <v>2</v>
          </cell>
          <cell r="L660">
            <v>4</v>
          </cell>
          <cell r="M660" t="str">
            <v>KIRGIZİSTAN</v>
          </cell>
        </row>
        <row r="661">
          <cell r="E661">
            <v>8</v>
          </cell>
          <cell r="F661">
            <v>2</v>
          </cell>
          <cell r="H661">
            <v>2</v>
          </cell>
          <cell r="L661">
            <v>4</v>
          </cell>
          <cell r="M661" t="str">
            <v>KIRGIZİSTAN</v>
          </cell>
        </row>
        <row r="662">
          <cell r="E662">
            <v>8</v>
          </cell>
          <cell r="F662">
            <v>2</v>
          </cell>
          <cell r="H662">
            <v>2</v>
          </cell>
          <cell r="L662">
            <v>4</v>
          </cell>
          <cell r="M662" t="str">
            <v>KIRGIZİSTAN</v>
          </cell>
        </row>
        <row r="663">
          <cell r="E663">
            <v>8</v>
          </cell>
          <cell r="F663">
            <v>2</v>
          </cell>
          <cell r="H663">
            <v>2</v>
          </cell>
          <cell r="L663">
            <v>4</v>
          </cell>
          <cell r="M663" t="str">
            <v>KIRGIZİSTAN</v>
          </cell>
        </row>
        <row r="664">
          <cell r="E664">
            <v>8</v>
          </cell>
          <cell r="F664">
            <v>2</v>
          </cell>
          <cell r="H664">
            <v>2</v>
          </cell>
          <cell r="L664">
            <v>4</v>
          </cell>
          <cell r="M664" t="str">
            <v>KIRGIZİSTAN</v>
          </cell>
        </row>
        <row r="665">
          <cell r="E665">
            <v>8</v>
          </cell>
          <cell r="F665">
            <v>2</v>
          </cell>
          <cell r="H665">
            <v>2</v>
          </cell>
          <cell r="L665">
            <v>4</v>
          </cell>
          <cell r="M665" t="str">
            <v>KIRGIZİSTAN</v>
          </cell>
        </row>
        <row r="666">
          <cell r="E666">
            <v>8</v>
          </cell>
          <cell r="F666">
            <v>2</v>
          </cell>
          <cell r="H666">
            <v>2</v>
          </cell>
          <cell r="L666">
            <v>4</v>
          </cell>
          <cell r="M666" t="str">
            <v>KIRGIZİSTAN</v>
          </cell>
        </row>
        <row r="667">
          <cell r="E667">
            <v>8</v>
          </cell>
          <cell r="F667">
            <v>2</v>
          </cell>
          <cell r="H667">
            <v>2</v>
          </cell>
          <cell r="L667">
            <v>4</v>
          </cell>
          <cell r="M667" t="str">
            <v>KIRGIZİSTAN</v>
          </cell>
        </row>
        <row r="668">
          <cell r="E668">
            <v>8</v>
          </cell>
          <cell r="F668">
            <v>2</v>
          </cell>
          <cell r="H668">
            <v>2</v>
          </cell>
          <cell r="L668">
            <v>4</v>
          </cell>
          <cell r="M668" t="str">
            <v>KIRGIZİSTAN</v>
          </cell>
        </row>
        <row r="669">
          <cell r="E669">
            <v>8</v>
          </cell>
          <cell r="F669">
            <v>2</v>
          </cell>
          <cell r="H669">
            <v>2</v>
          </cell>
          <cell r="L669">
            <v>4</v>
          </cell>
          <cell r="M669" t="str">
            <v>KIRGIZİSTAN</v>
          </cell>
        </row>
        <row r="670">
          <cell r="E670">
            <v>8</v>
          </cell>
          <cell r="F670">
            <v>2</v>
          </cell>
          <cell r="H670">
            <v>2</v>
          </cell>
          <cell r="L670">
            <v>4</v>
          </cell>
          <cell r="M670" t="str">
            <v>KIRGIZİSTAN</v>
          </cell>
        </row>
        <row r="671">
          <cell r="E671">
            <v>8</v>
          </cell>
          <cell r="F671">
            <v>2</v>
          </cell>
          <cell r="H671">
            <v>2</v>
          </cell>
          <cell r="L671">
            <v>4</v>
          </cell>
          <cell r="M671" t="str">
            <v>KIRGIZİSTAN</v>
          </cell>
        </row>
        <row r="672">
          <cell r="E672">
            <v>8</v>
          </cell>
          <cell r="F672">
            <v>2</v>
          </cell>
          <cell r="H672">
            <v>2</v>
          </cell>
          <cell r="L672">
            <v>4</v>
          </cell>
          <cell r="M672" t="str">
            <v>KIRGIZİSTAN</v>
          </cell>
        </row>
        <row r="673">
          <cell r="E673">
            <v>8</v>
          </cell>
          <cell r="F673">
            <v>2</v>
          </cell>
          <cell r="H673">
            <v>2</v>
          </cell>
          <cell r="L673">
            <v>4</v>
          </cell>
          <cell r="M673" t="str">
            <v>KIRGIZİSTAN</v>
          </cell>
        </row>
        <row r="674">
          <cell r="E674">
            <v>8</v>
          </cell>
          <cell r="F674">
            <v>2</v>
          </cell>
          <cell r="H674">
            <v>2</v>
          </cell>
          <cell r="L674">
            <v>4</v>
          </cell>
          <cell r="M674" t="str">
            <v>KIRGIZİSTAN</v>
          </cell>
        </row>
        <row r="675">
          <cell r="E675">
            <v>8</v>
          </cell>
          <cell r="F675">
            <v>2</v>
          </cell>
          <cell r="H675">
            <v>1</v>
          </cell>
          <cell r="L675">
            <v>4</v>
          </cell>
          <cell r="M675" t="str">
            <v>KIRGIZİSTAN</v>
          </cell>
        </row>
        <row r="676">
          <cell r="E676">
            <v>8</v>
          </cell>
          <cell r="F676">
            <v>2</v>
          </cell>
          <cell r="H676">
            <v>1</v>
          </cell>
          <cell r="L676">
            <v>4</v>
          </cell>
          <cell r="M676" t="str">
            <v>KIRGIZİSTAN</v>
          </cell>
        </row>
        <row r="677">
          <cell r="E677">
            <v>8</v>
          </cell>
          <cell r="F677">
            <v>2</v>
          </cell>
          <cell r="H677">
            <v>1</v>
          </cell>
          <cell r="L677">
            <v>4</v>
          </cell>
          <cell r="M677" t="str">
            <v>KIRGIZİSTAN</v>
          </cell>
        </row>
        <row r="678">
          <cell r="E678">
            <v>8</v>
          </cell>
          <cell r="F678">
            <v>2</v>
          </cell>
          <cell r="H678">
            <v>2</v>
          </cell>
          <cell r="L678">
            <v>4</v>
          </cell>
          <cell r="M678" t="str">
            <v>SNG</v>
          </cell>
        </row>
        <row r="679">
          <cell r="E679">
            <v>9</v>
          </cell>
          <cell r="F679">
            <v>1</v>
          </cell>
          <cell r="H679">
            <v>2</v>
          </cell>
          <cell r="L679">
            <v>4</v>
          </cell>
          <cell r="M679" t="str">
            <v>KIRGIZİSTAN</v>
          </cell>
        </row>
        <row r="680">
          <cell r="E680">
            <v>9</v>
          </cell>
          <cell r="F680">
            <v>1</v>
          </cell>
          <cell r="H680">
            <v>2</v>
          </cell>
          <cell r="L680">
            <v>4</v>
          </cell>
          <cell r="M680" t="str">
            <v>KIRGIZİSTAN</v>
          </cell>
        </row>
        <row r="681">
          <cell r="E681">
            <v>9</v>
          </cell>
          <cell r="F681">
            <v>1</v>
          </cell>
          <cell r="H681">
            <v>2</v>
          </cell>
          <cell r="L681">
            <v>5</v>
          </cell>
          <cell r="M681" t="str">
            <v>KIRGIZİSTAN</v>
          </cell>
        </row>
        <row r="682">
          <cell r="E682">
            <v>9</v>
          </cell>
          <cell r="F682">
            <v>1</v>
          </cell>
          <cell r="H682">
            <v>2</v>
          </cell>
          <cell r="L682">
            <v>4</v>
          </cell>
          <cell r="M682" t="str">
            <v>KIRGIZİSTAN</v>
          </cell>
        </row>
        <row r="683">
          <cell r="E683">
            <v>9</v>
          </cell>
          <cell r="F683">
            <v>1</v>
          </cell>
          <cell r="H683">
            <v>2</v>
          </cell>
          <cell r="L683">
            <v>5</v>
          </cell>
          <cell r="M683" t="str">
            <v>KIRGIZİSTAN</v>
          </cell>
        </row>
        <row r="684">
          <cell r="E684">
            <v>9</v>
          </cell>
          <cell r="F684">
            <v>1</v>
          </cell>
          <cell r="H684">
            <v>2</v>
          </cell>
          <cell r="L684">
            <v>4</v>
          </cell>
          <cell r="M684" t="str">
            <v>KIRGIZİSTAN</v>
          </cell>
        </row>
        <row r="685">
          <cell r="E685">
            <v>9</v>
          </cell>
          <cell r="F685">
            <v>1</v>
          </cell>
          <cell r="H685">
            <v>2</v>
          </cell>
          <cell r="L685">
            <v>4</v>
          </cell>
          <cell r="M685" t="str">
            <v>KIRGIZİSTAN</v>
          </cell>
        </row>
        <row r="686">
          <cell r="E686">
            <v>9</v>
          </cell>
          <cell r="F686">
            <v>1</v>
          </cell>
          <cell r="H686">
            <v>2</v>
          </cell>
          <cell r="L686">
            <v>4</v>
          </cell>
          <cell r="M686" t="str">
            <v>KIRGIZİSTAN</v>
          </cell>
        </row>
        <row r="687">
          <cell r="E687">
            <v>9</v>
          </cell>
          <cell r="F687">
            <v>1</v>
          </cell>
          <cell r="H687">
            <v>2</v>
          </cell>
          <cell r="L687">
            <v>5</v>
          </cell>
          <cell r="M687" t="str">
            <v>KIRGIZİSTAN</v>
          </cell>
        </row>
        <row r="688">
          <cell r="E688">
            <v>9</v>
          </cell>
          <cell r="F688">
            <v>1</v>
          </cell>
          <cell r="H688">
            <v>2</v>
          </cell>
          <cell r="L688">
            <v>4</v>
          </cell>
          <cell r="M688" t="str">
            <v>KIRGIZİSTAN</v>
          </cell>
        </row>
        <row r="689">
          <cell r="E689">
            <v>9</v>
          </cell>
          <cell r="F689">
            <v>1</v>
          </cell>
          <cell r="H689">
            <v>2</v>
          </cell>
          <cell r="L689">
            <v>4</v>
          </cell>
          <cell r="M689" t="str">
            <v>KIRGIZİSTAN</v>
          </cell>
        </row>
        <row r="690">
          <cell r="E690">
            <v>9</v>
          </cell>
          <cell r="F690">
            <v>1</v>
          </cell>
          <cell r="H690">
            <v>2</v>
          </cell>
          <cell r="L690">
            <v>4</v>
          </cell>
          <cell r="M690" t="str">
            <v>KIRGIZİSTAN</v>
          </cell>
        </row>
        <row r="691">
          <cell r="E691">
            <v>9</v>
          </cell>
          <cell r="F691">
            <v>1</v>
          </cell>
          <cell r="H691">
            <v>2</v>
          </cell>
          <cell r="L691">
            <v>4</v>
          </cell>
          <cell r="M691" t="str">
            <v>KIRGIZİSTAN</v>
          </cell>
        </row>
        <row r="692">
          <cell r="E692">
            <v>9</v>
          </cell>
          <cell r="F692">
            <v>1</v>
          </cell>
          <cell r="H692">
            <v>2</v>
          </cell>
          <cell r="L692">
            <v>4</v>
          </cell>
          <cell r="M692" t="str">
            <v>KIRGIZİSTAN</v>
          </cell>
        </row>
        <row r="693">
          <cell r="E693">
            <v>9</v>
          </cell>
          <cell r="F693">
            <v>1</v>
          </cell>
          <cell r="H693">
            <v>2</v>
          </cell>
          <cell r="L693">
            <v>4</v>
          </cell>
          <cell r="M693" t="str">
            <v>KIRGIZİSTAN</v>
          </cell>
        </row>
        <row r="694">
          <cell r="E694">
            <v>9</v>
          </cell>
          <cell r="F694">
            <v>1</v>
          </cell>
          <cell r="H694">
            <v>2</v>
          </cell>
          <cell r="L694">
            <v>4</v>
          </cell>
          <cell r="M694" t="str">
            <v>KIRGIZİSTAN</v>
          </cell>
        </row>
        <row r="695">
          <cell r="E695">
            <v>9</v>
          </cell>
          <cell r="F695">
            <v>1</v>
          </cell>
          <cell r="H695">
            <v>2</v>
          </cell>
          <cell r="L695">
            <v>4</v>
          </cell>
          <cell r="M695" t="str">
            <v>KIRGIZİSTAN</v>
          </cell>
        </row>
        <row r="696">
          <cell r="E696">
            <v>9</v>
          </cell>
          <cell r="F696">
            <v>1</v>
          </cell>
          <cell r="H696">
            <v>2</v>
          </cell>
          <cell r="L696">
            <v>4</v>
          </cell>
          <cell r="M696" t="str">
            <v>KIRGIZİSTAN</v>
          </cell>
        </row>
        <row r="697">
          <cell r="E697">
            <v>9</v>
          </cell>
          <cell r="F697">
            <v>1</v>
          </cell>
          <cell r="H697">
            <v>2</v>
          </cell>
          <cell r="L697">
            <v>4</v>
          </cell>
          <cell r="M697" t="str">
            <v>KIRGIZİSTAN</v>
          </cell>
        </row>
        <row r="698">
          <cell r="E698">
            <v>9</v>
          </cell>
          <cell r="F698">
            <v>1</v>
          </cell>
          <cell r="H698">
            <v>2</v>
          </cell>
          <cell r="L698">
            <v>4</v>
          </cell>
          <cell r="M698" t="str">
            <v>D</v>
          </cell>
        </row>
        <row r="699">
          <cell r="E699">
            <v>9</v>
          </cell>
          <cell r="F699">
            <v>1</v>
          </cell>
          <cell r="H699">
            <v>2</v>
          </cell>
          <cell r="L699">
            <v>4</v>
          </cell>
          <cell r="M699" t="str">
            <v>D</v>
          </cell>
        </row>
        <row r="700">
          <cell r="E700">
            <v>9</v>
          </cell>
          <cell r="F700">
            <v>1</v>
          </cell>
          <cell r="H700">
            <v>2</v>
          </cell>
          <cell r="L700">
            <v>4</v>
          </cell>
          <cell r="M700" t="str">
            <v>SNG</v>
          </cell>
        </row>
        <row r="701">
          <cell r="E701">
            <v>9</v>
          </cell>
          <cell r="F701">
            <v>1</v>
          </cell>
          <cell r="H701">
            <v>2</v>
          </cell>
          <cell r="L701">
            <v>4</v>
          </cell>
          <cell r="M701" t="str">
            <v>SNG</v>
          </cell>
        </row>
        <row r="702">
          <cell r="E702">
            <v>9</v>
          </cell>
          <cell r="F702">
            <v>1</v>
          </cell>
          <cell r="H702">
            <v>2</v>
          </cell>
          <cell r="L702">
            <v>4</v>
          </cell>
          <cell r="M702" t="str">
            <v>D</v>
          </cell>
        </row>
        <row r="703">
          <cell r="E703">
            <v>11</v>
          </cell>
          <cell r="F703">
            <v>1</v>
          </cell>
          <cell r="H703">
            <v>2</v>
          </cell>
          <cell r="L703">
            <v>4</v>
          </cell>
          <cell r="M703" t="str">
            <v>KIRGIZİSTAN</v>
          </cell>
        </row>
        <row r="704">
          <cell r="E704">
            <v>11</v>
          </cell>
          <cell r="F704">
            <v>1</v>
          </cell>
          <cell r="H704">
            <v>2</v>
          </cell>
          <cell r="L704">
            <v>4</v>
          </cell>
          <cell r="M704" t="str">
            <v>KIRGIZİSTAN</v>
          </cell>
        </row>
        <row r="705">
          <cell r="E705">
            <v>11</v>
          </cell>
          <cell r="F705">
            <v>1</v>
          </cell>
          <cell r="H705">
            <v>2</v>
          </cell>
          <cell r="L705">
            <v>4</v>
          </cell>
          <cell r="M705" t="str">
            <v>KIRGIZİSTAN</v>
          </cell>
        </row>
        <row r="706">
          <cell r="E706">
            <v>11</v>
          </cell>
          <cell r="F706">
            <v>1</v>
          </cell>
          <cell r="H706">
            <v>2</v>
          </cell>
          <cell r="L706">
            <v>4</v>
          </cell>
          <cell r="M706" t="str">
            <v>KIRGIZİSTAN</v>
          </cell>
        </row>
        <row r="707">
          <cell r="E707">
            <v>11</v>
          </cell>
          <cell r="F707">
            <v>1</v>
          </cell>
          <cell r="H707">
            <v>2</v>
          </cell>
          <cell r="L707">
            <v>4</v>
          </cell>
          <cell r="M707" t="str">
            <v>KIRGIZİSTAN</v>
          </cell>
        </row>
        <row r="708">
          <cell r="E708">
            <v>11</v>
          </cell>
          <cell r="F708">
            <v>1</v>
          </cell>
          <cell r="H708">
            <v>2</v>
          </cell>
          <cell r="L708">
            <v>4</v>
          </cell>
          <cell r="M708" t="str">
            <v>KIRGIZİSTAN</v>
          </cell>
        </row>
        <row r="709">
          <cell r="E709">
            <v>11</v>
          </cell>
          <cell r="F709">
            <v>1</v>
          </cell>
          <cell r="H709">
            <v>2</v>
          </cell>
          <cell r="L709">
            <v>4</v>
          </cell>
          <cell r="M709" t="str">
            <v>KIRGIZİSTAN</v>
          </cell>
        </row>
        <row r="710">
          <cell r="E710">
            <v>11</v>
          </cell>
          <cell r="F710">
            <v>1</v>
          </cell>
          <cell r="H710">
            <v>2</v>
          </cell>
          <cell r="L710">
            <v>4</v>
          </cell>
          <cell r="M710" t="str">
            <v>KIRGIZİSTAN</v>
          </cell>
        </row>
        <row r="711">
          <cell r="E711">
            <v>11</v>
          </cell>
          <cell r="F711">
            <v>1</v>
          </cell>
          <cell r="H711">
            <v>2</v>
          </cell>
          <cell r="L711">
            <v>4</v>
          </cell>
          <cell r="M711" t="str">
            <v>KIRGIZİSTAN</v>
          </cell>
        </row>
        <row r="712">
          <cell r="E712">
            <v>11</v>
          </cell>
          <cell r="F712">
            <v>2</v>
          </cell>
          <cell r="H712">
            <v>2</v>
          </cell>
          <cell r="L712">
            <v>4</v>
          </cell>
          <cell r="M712" t="str">
            <v>KIRGIZİSTAN</v>
          </cell>
        </row>
        <row r="713">
          <cell r="E713">
            <v>11</v>
          </cell>
          <cell r="F713">
            <v>2</v>
          </cell>
          <cell r="H713">
            <v>2</v>
          </cell>
          <cell r="L713">
            <v>4</v>
          </cell>
          <cell r="M713" t="str">
            <v>KIRGIZİSTAN</v>
          </cell>
        </row>
        <row r="714">
          <cell r="E714">
            <v>11</v>
          </cell>
          <cell r="F714">
            <v>2</v>
          </cell>
          <cell r="H714">
            <v>2</v>
          </cell>
          <cell r="L714">
            <v>4</v>
          </cell>
          <cell r="M714" t="str">
            <v>KIRGIZİSTAN</v>
          </cell>
        </row>
        <row r="715">
          <cell r="E715">
            <v>11</v>
          </cell>
          <cell r="F715">
            <v>2</v>
          </cell>
          <cell r="H715">
            <v>2</v>
          </cell>
          <cell r="L715">
            <v>4</v>
          </cell>
          <cell r="M715" t="str">
            <v>KIRGIZİSTAN</v>
          </cell>
        </row>
        <row r="716">
          <cell r="E716">
            <v>11</v>
          </cell>
          <cell r="F716">
            <v>2</v>
          </cell>
          <cell r="H716">
            <v>2</v>
          </cell>
          <cell r="L716">
            <v>4</v>
          </cell>
          <cell r="M716" t="str">
            <v>KIRGIZİSTAN</v>
          </cell>
        </row>
        <row r="717">
          <cell r="E717">
            <v>11</v>
          </cell>
          <cell r="F717">
            <v>2</v>
          </cell>
          <cell r="H717">
            <v>2</v>
          </cell>
          <cell r="L717">
            <v>4</v>
          </cell>
          <cell r="M717" t="str">
            <v>KIRGIZİSTAN</v>
          </cell>
        </row>
        <row r="718">
          <cell r="E718">
            <v>11</v>
          </cell>
          <cell r="F718">
            <v>2</v>
          </cell>
          <cell r="H718">
            <v>2</v>
          </cell>
          <cell r="L718">
            <v>4</v>
          </cell>
          <cell r="M718" t="str">
            <v>KIRGIZİSTAN</v>
          </cell>
        </row>
        <row r="719">
          <cell r="E719">
            <v>11</v>
          </cell>
          <cell r="F719">
            <v>2</v>
          </cell>
          <cell r="H719">
            <v>2</v>
          </cell>
          <cell r="L719">
            <v>4</v>
          </cell>
          <cell r="M719" t="str">
            <v>KIRGIZİSTAN</v>
          </cell>
        </row>
        <row r="720">
          <cell r="E720">
            <v>12</v>
          </cell>
          <cell r="F720">
            <v>1</v>
          </cell>
          <cell r="H720">
            <v>2</v>
          </cell>
          <cell r="L720">
            <v>4</v>
          </cell>
          <cell r="M720" t="str">
            <v>KIRGIZİSTAN</v>
          </cell>
        </row>
        <row r="721">
          <cell r="E721">
            <v>12</v>
          </cell>
          <cell r="F721">
            <v>1</v>
          </cell>
          <cell r="H721">
            <v>2</v>
          </cell>
          <cell r="L721">
            <v>4</v>
          </cell>
          <cell r="M721" t="str">
            <v>KIRGIZİSTAN</v>
          </cell>
        </row>
        <row r="722">
          <cell r="E722">
            <v>12</v>
          </cell>
          <cell r="F722">
            <v>1</v>
          </cell>
          <cell r="H722">
            <v>2</v>
          </cell>
          <cell r="L722">
            <v>4</v>
          </cell>
          <cell r="M722" t="str">
            <v>KIRGIZİSTAN</v>
          </cell>
        </row>
        <row r="723">
          <cell r="E723">
            <v>12</v>
          </cell>
          <cell r="F723">
            <v>1</v>
          </cell>
          <cell r="H723">
            <v>2</v>
          </cell>
          <cell r="L723">
            <v>4</v>
          </cell>
          <cell r="M723" t="str">
            <v>KIRGIZİSTAN</v>
          </cell>
        </row>
        <row r="724">
          <cell r="E724">
            <v>12</v>
          </cell>
          <cell r="F724">
            <v>1</v>
          </cell>
          <cell r="H724">
            <v>2</v>
          </cell>
          <cell r="L724">
            <v>4</v>
          </cell>
          <cell r="M724" t="str">
            <v>KIRGIZİSTAN</v>
          </cell>
        </row>
        <row r="725">
          <cell r="E725">
            <v>12</v>
          </cell>
          <cell r="F725">
            <v>1</v>
          </cell>
          <cell r="H725">
            <v>2</v>
          </cell>
          <cell r="L725">
            <v>4</v>
          </cell>
          <cell r="M725" t="str">
            <v>KIRGIZİSTAN</v>
          </cell>
        </row>
        <row r="726">
          <cell r="E726">
            <v>12</v>
          </cell>
          <cell r="F726">
            <v>1</v>
          </cell>
          <cell r="H726">
            <v>2</v>
          </cell>
          <cell r="L726">
            <v>4</v>
          </cell>
          <cell r="M726" t="str">
            <v>KIRGIZİSTAN</v>
          </cell>
        </row>
        <row r="727">
          <cell r="E727">
            <v>12</v>
          </cell>
          <cell r="F727">
            <v>1</v>
          </cell>
          <cell r="H727">
            <v>2</v>
          </cell>
          <cell r="L727">
            <v>4</v>
          </cell>
          <cell r="M727" t="str">
            <v>KIRGIZİSTAN</v>
          </cell>
        </row>
        <row r="728">
          <cell r="E728">
            <v>12</v>
          </cell>
          <cell r="F728">
            <v>1</v>
          </cell>
          <cell r="H728">
            <v>1</v>
          </cell>
          <cell r="L728">
            <v>4</v>
          </cell>
          <cell r="M728" t="str">
            <v>KIRGIZİSTAN</v>
          </cell>
        </row>
        <row r="729">
          <cell r="E729">
            <v>12</v>
          </cell>
          <cell r="F729">
            <v>1</v>
          </cell>
          <cell r="H729">
            <v>1</v>
          </cell>
          <cell r="L729">
            <v>4</v>
          </cell>
          <cell r="M729" t="str">
            <v>KIRGIZİSTAN</v>
          </cell>
        </row>
        <row r="730">
          <cell r="E730">
            <v>12</v>
          </cell>
          <cell r="F730">
            <v>1</v>
          </cell>
          <cell r="H730">
            <v>1</v>
          </cell>
          <cell r="L730">
            <v>4</v>
          </cell>
          <cell r="M730" t="str">
            <v>KIRGIZİSTAN</v>
          </cell>
        </row>
        <row r="731">
          <cell r="E731">
            <v>12</v>
          </cell>
          <cell r="F731">
            <v>2</v>
          </cell>
          <cell r="H731">
            <v>2</v>
          </cell>
          <cell r="L731">
            <v>4</v>
          </cell>
          <cell r="M731" t="str">
            <v>KIRGIZİSTAN</v>
          </cell>
        </row>
        <row r="732">
          <cell r="E732">
            <v>12</v>
          </cell>
          <cell r="F732">
            <v>2</v>
          </cell>
          <cell r="H732">
            <v>2</v>
          </cell>
          <cell r="L732">
            <v>4</v>
          </cell>
          <cell r="M732" t="str">
            <v>KIRGIZİSTAN</v>
          </cell>
        </row>
        <row r="733">
          <cell r="E733">
            <v>12</v>
          </cell>
          <cell r="F733">
            <v>2</v>
          </cell>
          <cell r="H733">
            <v>2</v>
          </cell>
          <cell r="L733">
            <v>4</v>
          </cell>
          <cell r="M733" t="str">
            <v>KIRGIZİSTAN</v>
          </cell>
        </row>
        <row r="734">
          <cell r="E734">
            <v>12</v>
          </cell>
          <cell r="F734">
            <v>2</v>
          </cell>
          <cell r="H734">
            <v>2</v>
          </cell>
          <cell r="L734">
            <v>4</v>
          </cell>
          <cell r="M734" t="str">
            <v>KIRGIZİSTAN</v>
          </cell>
        </row>
        <row r="735">
          <cell r="E735">
            <v>12</v>
          </cell>
          <cell r="F735">
            <v>2</v>
          </cell>
          <cell r="H735">
            <v>2</v>
          </cell>
          <cell r="L735">
            <v>4</v>
          </cell>
          <cell r="M735" t="str">
            <v>KIRGIZİSTAN</v>
          </cell>
        </row>
        <row r="736">
          <cell r="E736">
            <v>12</v>
          </cell>
          <cell r="F736">
            <v>2</v>
          </cell>
          <cell r="H736">
            <v>2</v>
          </cell>
          <cell r="L736">
            <v>4</v>
          </cell>
          <cell r="M736" t="str">
            <v>KIRGIZİSTAN</v>
          </cell>
        </row>
        <row r="737">
          <cell r="E737">
            <v>12</v>
          </cell>
          <cell r="F737">
            <v>2</v>
          </cell>
          <cell r="H737">
            <v>2</v>
          </cell>
          <cell r="L737">
            <v>4</v>
          </cell>
          <cell r="M737" t="str">
            <v>KIRGIZİSTAN</v>
          </cell>
        </row>
        <row r="738">
          <cell r="E738">
            <v>12</v>
          </cell>
          <cell r="F738">
            <v>2</v>
          </cell>
          <cell r="H738">
            <v>2</v>
          </cell>
          <cell r="L738">
            <v>4</v>
          </cell>
          <cell r="M738" t="str">
            <v>KIRGIZİSTAN</v>
          </cell>
        </row>
        <row r="739">
          <cell r="E739">
            <v>12</v>
          </cell>
          <cell r="F739">
            <v>2</v>
          </cell>
          <cell r="H739">
            <v>2</v>
          </cell>
          <cell r="L739">
            <v>4</v>
          </cell>
          <cell r="M739" t="str">
            <v>KIRGIZİSTAN</v>
          </cell>
        </row>
        <row r="740">
          <cell r="E740">
            <v>12</v>
          </cell>
          <cell r="F740">
            <v>2</v>
          </cell>
          <cell r="H740">
            <v>2</v>
          </cell>
          <cell r="L740">
            <v>4</v>
          </cell>
          <cell r="M740" t="str">
            <v>KIRGIZİSTAN</v>
          </cell>
        </row>
        <row r="741">
          <cell r="E741">
            <v>12</v>
          </cell>
          <cell r="F741">
            <v>2</v>
          </cell>
          <cell r="H741">
            <v>2</v>
          </cell>
          <cell r="L741">
            <v>4</v>
          </cell>
          <cell r="M741" t="str">
            <v>KIRGIZİSTAN</v>
          </cell>
        </row>
        <row r="742">
          <cell r="E742">
            <v>12</v>
          </cell>
          <cell r="F742">
            <v>2</v>
          </cell>
          <cell r="H742">
            <v>2</v>
          </cell>
          <cell r="L742">
            <v>4</v>
          </cell>
          <cell r="M742" t="str">
            <v>KIRGIZİSTAN</v>
          </cell>
        </row>
        <row r="743">
          <cell r="E743">
            <v>12</v>
          </cell>
          <cell r="F743">
            <v>2</v>
          </cell>
          <cell r="H743">
            <v>2</v>
          </cell>
          <cell r="L743">
            <v>4</v>
          </cell>
          <cell r="M743" t="str">
            <v>KIRGIZİSTAN</v>
          </cell>
        </row>
        <row r="744">
          <cell r="E744">
            <v>12</v>
          </cell>
          <cell r="F744">
            <v>2</v>
          </cell>
          <cell r="H744">
            <v>2</v>
          </cell>
          <cell r="L744">
            <v>4</v>
          </cell>
          <cell r="M744" t="str">
            <v>KIRGIZİSTAN</v>
          </cell>
        </row>
        <row r="745">
          <cell r="E745">
            <v>12</v>
          </cell>
          <cell r="F745">
            <v>2</v>
          </cell>
          <cell r="H745">
            <v>2</v>
          </cell>
          <cell r="L745">
            <v>4</v>
          </cell>
          <cell r="M745" t="str">
            <v>KIRGIZİSTAN</v>
          </cell>
        </row>
        <row r="746">
          <cell r="E746">
            <v>12</v>
          </cell>
          <cell r="F746">
            <v>2</v>
          </cell>
          <cell r="H746">
            <v>1</v>
          </cell>
          <cell r="L746">
            <v>4</v>
          </cell>
          <cell r="M746" t="str">
            <v>KIRGIZİSTAN</v>
          </cell>
        </row>
        <row r="747">
          <cell r="E747">
            <v>12</v>
          </cell>
          <cell r="F747">
            <v>2</v>
          </cell>
          <cell r="H747">
            <v>1</v>
          </cell>
          <cell r="L747">
            <v>4</v>
          </cell>
          <cell r="M747" t="str">
            <v>KIRGIZİSTAN</v>
          </cell>
        </row>
        <row r="748">
          <cell r="E748">
            <v>12</v>
          </cell>
          <cell r="F748">
            <v>2</v>
          </cell>
          <cell r="H748">
            <v>1</v>
          </cell>
          <cell r="L748">
            <v>4</v>
          </cell>
          <cell r="M748" t="str">
            <v>KIRGIZİSTAN</v>
          </cell>
        </row>
        <row r="749">
          <cell r="E749">
            <v>12</v>
          </cell>
          <cell r="F749">
            <v>3</v>
          </cell>
          <cell r="H749">
            <v>2</v>
          </cell>
          <cell r="L749">
            <v>4</v>
          </cell>
          <cell r="M749" t="str">
            <v>KIRGIZİSTAN</v>
          </cell>
        </row>
        <row r="750">
          <cell r="E750">
            <v>12</v>
          </cell>
          <cell r="F750">
            <v>3</v>
          </cell>
          <cell r="H750">
            <v>2</v>
          </cell>
          <cell r="L750">
            <v>4</v>
          </cell>
          <cell r="M750" t="str">
            <v>KIRGIZİSTAN</v>
          </cell>
        </row>
        <row r="751">
          <cell r="E751">
            <v>12</v>
          </cell>
          <cell r="F751">
            <v>3</v>
          </cell>
          <cell r="H751">
            <v>2</v>
          </cell>
          <cell r="L751">
            <v>4</v>
          </cell>
          <cell r="M751" t="str">
            <v>KIRGIZİSTAN</v>
          </cell>
        </row>
        <row r="752">
          <cell r="E752">
            <v>12</v>
          </cell>
          <cell r="F752">
            <v>3</v>
          </cell>
          <cell r="H752">
            <v>2</v>
          </cell>
          <cell r="L752">
            <v>4</v>
          </cell>
          <cell r="M752" t="str">
            <v>KIRGIZİSTAN</v>
          </cell>
        </row>
        <row r="753">
          <cell r="E753">
            <v>12</v>
          </cell>
          <cell r="F753">
            <v>3</v>
          </cell>
          <cell r="H753">
            <v>2</v>
          </cell>
          <cell r="L753">
            <v>4</v>
          </cell>
          <cell r="M753" t="str">
            <v>KIRGIZİSTAN</v>
          </cell>
        </row>
        <row r="754">
          <cell r="E754">
            <v>12</v>
          </cell>
          <cell r="F754">
            <v>3</v>
          </cell>
          <cell r="H754">
            <v>2</v>
          </cell>
          <cell r="L754">
            <v>4</v>
          </cell>
          <cell r="M754" t="str">
            <v>KIRGIZİSTAN</v>
          </cell>
        </row>
        <row r="755">
          <cell r="E755">
            <v>12</v>
          </cell>
          <cell r="F755">
            <v>3</v>
          </cell>
          <cell r="H755">
            <v>2</v>
          </cell>
          <cell r="L755">
            <v>4</v>
          </cell>
          <cell r="M755" t="str">
            <v>KIRGIZİSTAN</v>
          </cell>
        </row>
        <row r="756">
          <cell r="E756">
            <v>12</v>
          </cell>
          <cell r="F756">
            <v>3</v>
          </cell>
          <cell r="H756">
            <v>2</v>
          </cell>
          <cell r="L756">
            <v>4</v>
          </cell>
          <cell r="M756" t="str">
            <v>KIRGIZİSTAN</v>
          </cell>
        </row>
        <row r="757">
          <cell r="E757">
            <v>12</v>
          </cell>
          <cell r="F757">
            <v>3</v>
          </cell>
          <cell r="H757">
            <v>2</v>
          </cell>
          <cell r="L757">
            <v>4</v>
          </cell>
          <cell r="M757" t="str">
            <v>KIRGIZİSTAN</v>
          </cell>
        </row>
        <row r="758">
          <cell r="E758">
            <v>12</v>
          </cell>
          <cell r="F758">
            <v>3</v>
          </cell>
          <cell r="H758">
            <v>2</v>
          </cell>
          <cell r="L758">
            <v>4</v>
          </cell>
          <cell r="M758" t="str">
            <v>KIRGIZİSTAN</v>
          </cell>
        </row>
        <row r="759">
          <cell r="E759">
            <v>12</v>
          </cell>
          <cell r="F759">
            <v>3</v>
          </cell>
          <cell r="H759">
            <v>2</v>
          </cell>
          <cell r="L759">
            <v>4</v>
          </cell>
          <cell r="M759" t="str">
            <v>KIRGIZİSTAN</v>
          </cell>
        </row>
        <row r="760">
          <cell r="E760">
            <v>12</v>
          </cell>
          <cell r="F760">
            <v>3</v>
          </cell>
          <cell r="H760">
            <v>2</v>
          </cell>
          <cell r="L760">
            <v>4</v>
          </cell>
          <cell r="M760" t="str">
            <v>KIRGIZİSTAN</v>
          </cell>
        </row>
        <row r="761">
          <cell r="E761">
            <v>12</v>
          </cell>
          <cell r="F761">
            <v>3</v>
          </cell>
          <cell r="H761">
            <v>2</v>
          </cell>
          <cell r="L761">
            <v>4</v>
          </cell>
          <cell r="M761" t="str">
            <v>KIRGIZİSTAN</v>
          </cell>
        </row>
        <row r="762">
          <cell r="E762">
            <v>12</v>
          </cell>
          <cell r="F762">
            <v>3</v>
          </cell>
          <cell r="H762">
            <v>2</v>
          </cell>
          <cell r="L762">
            <v>4</v>
          </cell>
          <cell r="M762" t="str">
            <v>KIRGIZİSTAN</v>
          </cell>
        </row>
        <row r="763">
          <cell r="E763">
            <v>13</v>
          </cell>
          <cell r="F763">
            <v>1</v>
          </cell>
          <cell r="H763">
            <v>2</v>
          </cell>
          <cell r="L763">
            <v>4</v>
          </cell>
          <cell r="M763" t="str">
            <v>KIRGIZİSTAN</v>
          </cell>
        </row>
        <row r="764">
          <cell r="E764">
            <v>13</v>
          </cell>
          <cell r="F764">
            <v>1</v>
          </cell>
          <cell r="H764">
            <v>2</v>
          </cell>
          <cell r="L764">
            <v>4</v>
          </cell>
          <cell r="M764" t="str">
            <v>KIRGIZİSTAN</v>
          </cell>
        </row>
        <row r="765">
          <cell r="E765">
            <v>13</v>
          </cell>
          <cell r="F765">
            <v>1</v>
          </cell>
          <cell r="H765">
            <v>2</v>
          </cell>
          <cell r="L765">
            <v>4</v>
          </cell>
          <cell r="M765" t="str">
            <v>KIRGIZİSTAN</v>
          </cell>
        </row>
        <row r="766">
          <cell r="E766">
            <v>13</v>
          </cell>
          <cell r="F766">
            <v>1</v>
          </cell>
          <cell r="H766">
            <v>2</v>
          </cell>
          <cell r="L766">
            <v>4</v>
          </cell>
          <cell r="M766" t="str">
            <v>KIRGIZİSTAN</v>
          </cell>
        </row>
        <row r="767">
          <cell r="E767">
            <v>13</v>
          </cell>
          <cell r="F767">
            <v>1</v>
          </cell>
          <cell r="H767">
            <v>2</v>
          </cell>
          <cell r="L767">
            <v>4</v>
          </cell>
          <cell r="M767" t="str">
            <v>KIRGIZİSTAN</v>
          </cell>
        </row>
        <row r="768">
          <cell r="E768">
            <v>13</v>
          </cell>
          <cell r="F768">
            <v>1</v>
          </cell>
          <cell r="H768">
            <v>2</v>
          </cell>
          <cell r="L768">
            <v>4</v>
          </cell>
          <cell r="M768" t="str">
            <v>D</v>
          </cell>
        </row>
        <row r="769">
          <cell r="E769">
            <v>13</v>
          </cell>
          <cell r="F769">
            <v>2</v>
          </cell>
          <cell r="H769">
            <v>2</v>
          </cell>
          <cell r="L769">
            <v>4</v>
          </cell>
          <cell r="M769" t="str">
            <v>KIRGIZİSTAN</v>
          </cell>
        </row>
        <row r="770">
          <cell r="E770">
            <v>13</v>
          </cell>
          <cell r="F770">
            <v>2</v>
          </cell>
          <cell r="H770">
            <v>2</v>
          </cell>
          <cell r="L770">
            <v>4</v>
          </cell>
          <cell r="M770" t="str">
            <v>KIRGIZİSTAN</v>
          </cell>
        </row>
        <row r="771">
          <cell r="E771">
            <v>13</v>
          </cell>
          <cell r="F771">
            <v>2</v>
          </cell>
          <cell r="H771">
            <v>2</v>
          </cell>
          <cell r="L771">
            <v>4</v>
          </cell>
          <cell r="M771" t="str">
            <v>KIRGIZİSTAN</v>
          </cell>
        </row>
        <row r="772">
          <cell r="E772">
            <v>13</v>
          </cell>
          <cell r="F772">
            <v>2</v>
          </cell>
          <cell r="H772">
            <v>2</v>
          </cell>
          <cell r="L772">
            <v>4</v>
          </cell>
          <cell r="M772" t="str">
            <v>KIRGIZİSTAN</v>
          </cell>
        </row>
        <row r="773">
          <cell r="E773">
            <v>13</v>
          </cell>
          <cell r="F773">
            <v>2</v>
          </cell>
          <cell r="H773">
            <v>2</v>
          </cell>
          <cell r="L773">
            <v>4</v>
          </cell>
          <cell r="M773" t="str">
            <v>KIRGIZİSTAN</v>
          </cell>
        </row>
        <row r="774">
          <cell r="E774">
            <v>13</v>
          </cell>
          <cell r="F774">
            <v>2</v>
          </cell>
          <cell r="H774">
            <v>2</v>
          </cell>
          <cell r="L774">
            <v>4</v>
          </cell>
          <cell r="M774" t="str">
            <v>KIRGIZİSTAN</v>
          </cell>
        </row>
        <row r="775">
          <cell r="E775">
            <v>13</v>
          </cell>
          <cell r="F775">
            <v>2</v>
          </cell>
          <cell r="H775">
            <v>2</v>
          </cell>
          <cell r="L775">
            <v>4</v>
          </cell>
          <cell r="M775" t="str">
            <v>KIRGIZİSTAN</v>
          </cell>
        </row>
        <row r="776">
          <cell r="E776">
            <v>13</v>
          </cell>
          <cell r="F776">
            <v>2</v>
          </cell>
          <cell r="H776">
            <v>2</v>
          </cell>
          <cell r="L776">
            <v>4</v>
          </cell>
          <cell r="M776" t="str">
            <v>KIRGIZİSTAN</v>
          </cell>
        </row>
        <row r="777">
          <cell r="E777">
            <v>13</v>
          </cell>
          <cell r="F777">
            <v>3</v>
          </cell>
          <cell r="H777">
            <v>2</v>
          </cell>
          <cell r="L777">
            <v>4</v>
          </cell>
          <cell r="M777" t="str">
            <v>KIRGIZİSTAN</v>
          </cell>
        </row>
        <row r="778">
          <cell r="E778">
            <v>13</v>
          </cell>
          <cell r="F778">
            <v>3</v>
          </cell>
          <cell r="H778">
            <v>2</v>
          </cell>
          <cell r="L778">
            <v>4</v>
          </cell>
          <cell r="M778" t="str">
            <v>KIRGIZİSTAN</v>
          </cell>
        </row>
        <row r="779">
          <cell r="E779">
            <v>13</v>
          </cell>
          <cell r="F779">
            <v>3</v>
          </cell>
          <cell r="H779">
            <v>2</v>
          </cell>
          <cell r="L779">
            <v>4</v>
          </cell>
          <cell r="M779" t="str">
            <v>KIRGIZİSTAN</v>
          </cell>
        </row>
        <row r="780">
          <cell r="E780">
            <v>13</v>
          </cell>
          <cell r="F780">
            <v>3</v>
          </cell>
          <cell r="H780">
            <v>2</v>
          </cell>
          <cell r="L780">
            <v>4</v>
          </cell>
          <cell r="M780" t="str">
            <v>KIRGIZİSTAN</v>
          </cell>
        </row>
        <row r="781">
          <cell r="E781">
            <v>13</v>
          </cell>
          <cell r="F781">
            <v>3</v>
          </cell>
          <cell r="H781">
            <v>2</v>
          </cell>
          <cell r="L781">
            <v>4</v>
          </cell>
          <cell r="M781" t="str">
            <v>KIRGIZİSTAN</v>
          </cell>
        </row>
        <row r="782">
          <cell r="E782">
            <v>13</v>
          </cell>
          <cell r="F782">
            <v>3</v>
          </cell>
          <cell r="H782">
            <v>2</v>
          </cell>
          <cell r="L782">
            <v>4</v>
          </cell>
          <cell r="M782" t="str">
            <v>KIRGIZİSTAN</v>
          </cell>
        </row>
        <row r="783">
          <cell r="E783">
            <v>13</v>
          </cell>
          <cell r="F783">
            <v>3</v>
          </cell>
          <cell r="H783">
            <v>2</v>
          </cell>
          <cell r="L783">
            <v>4</v>
          </cell>
          <cell r="M783" t="str">
            <v>KIRGIZİSTAN</v>
          </cell>
        </row>
        <row r="784">
          <cell r="E784">
            <v>13</v>
          </cell>
          <cell r="F784">
            <v>3</v>
          </cell>
          <cell r="H784">
            <v>2</v>
          </cell>
          <cell r="L784">
            <v>4</v>
          </cell>
          <cell r="M784" t="str">
            <v>KIRGIZİSTAN</v>
          </cell>
        </row>
        <row r="785">
          <cell r="E785">
            <v>13</v>
          </cell>
          <cell r="F785">
            <v>3</v>
          </cell>
          <cell r="H785">
            <v>2</v>
          </cell>
          <cell r="L785">
            <v>4</v>
          </cell>
          <cell r="M785" t="str">
            <v>KIRGIZİSTAN</v>
          </cell>
        </row>
        <row r="786">
          <cell r="E786">
            <v>13</v>
          </cell>
          <cell r="F786">
            <v>3</v>
          </cell>
          <cell r="H786">
            <v>2</v>
          </cell>
          <cell r="L786">
            <v>4</v>
          </cell>
          <cell r="M786" t="str">
            <v>KIRGIZİSTAN</v>
          </cell>
        </row>
        <row r="787">
          <cell r="E787">
            <v>13</v>
          </cell>
          <cell r="F787">
            <v>3</v>
          </cell>
          <cell r="H787">
            <v>2</v>
          </cell>
          <cell r="L787">
            <v>4</v>
          </cell>
          <cell r="M787" t="str">
            <v>KIRGIZİSTAN</v>
          </cell>
        </row>
        <row r="788">
          <cell r="E788">
            <v>13</v>
          </cell>
          <cell r="F788">
            <v>3</v>
          </cell>
          <cell r="H788">
            <v>2</v>
          </cell>
          <cell r="L788">
            <v>4</v>
          </cell>
          <cell r="M788" t="str">
            <v>KIRGIZİSTAN</v>
          </cell>
        </row>
        <row r="789">
          <cell r="E789">
            <v>13</v>
          </cell>
          <cell r="F789">
            <v>3</v>
          </cell>
          <cell r="H789">
            <v>2</v>
          </cell>
          <cell r="L789">
            <v>4</v>
          </cell>
          <cell r="M789" t="str">
            <v>KIRGIZİSTAN</v>
          </cell>
        </row>
        <row r="790">
          <cell r="E790">
            <v>13</v>
          </cell>
          <cell r="F790">
            <v>4</v>
          </cell>
          <cell r="H790">
            <v>2</v>
          </cell>
          <cell r="L790">
            <v>4</v>
          </cell>
          <cell r="M790" t="str">
            <v>KIRGIZİSTAN</v>
          </cell>
        </row>
        <row r="791">
          <cell r="E791">
            <v>13</v>
          </cell>
          <cell r="F791">
            <v>4</v>
          </cell>
          <cell r="H791">
            <v>2</v>
          </cell>
          <cell r="L791">
            <v>4</v>
          </cell>
          <cell r="M791" t="str">
            <v>KIRGIZİSTAN</v>
          </cell>
        </row>
        <row r="792">
          <cell r="E792">
            <v>13</v>
          </cell>
          <cell r="F792">
            <v>4</v>
          </cell>
          <cell r="H792">
            <v>2</v>
          </cell>
          <cell r="L792">
            <v>4</v>
          </cell>
          <cell r="M792" t="str">
            <v>KIRGIZİSTAN</v>
          </cell>
        </row>
        <row r="793">
          <cell r="E793">
            <v>13</v>
          </cell>
          <cell r="F793">
            <v>4</v>
          </cell>
          <cell r="H793">
            <v>2</v>
          </cell>
          <cell r="L793">
            <v>4</v>
          </cell>
          <cell r="M793" t="str">
            <v>KIRGIZİSTAN</v>
          </cell>
        </row>
        <row r="794">
          <cell r="E794">
            <v>13</v>
          </cell>
          <cell r="F794">
            <v>4</v>
          </cell>
          <cell r="H794">
            <v>2</v>
          </cell>
          <cell r="L794">
            <v>4</v>
          </cell>
          <cell r="M794" t="str">
            <v>KIRGIZİSTAN</v>
          </cell>
        </row>
        <row r="795">
          <cell r="E795">
            <v>13</v>
          </cell>
          <cell r="F795">
            <v>4</v>
          </cell>
          <cell r="H795">
            <v>2</v>
          </cell>
          <cell r="L795">
            <v>4</v>
          </cell>
          <cell r="M795" t="str">
            <v>KIRGIZİSTAN</v>
          </cell>
        </row>
        <row r="796">
          <cell r="E796">
            <v>13</v>
          </cell>
          <cell r="F796">
            <v>4</v>
          </cell>
          <cell r="H796">
            <v>2</v>
          </cell>
          <cell r="L796">
            <v>4</v>
          </cell>
          <cell r="M796" t="str">
            <v>KIRGIZİSTAN</v>
          </cell>
        </row>
        <row r="797">
          <cell r="E797">
            <v>13</v>
          </cell>
          <cell r="F797">
            <v>4</v>
          </cell>
          <cell r="H797">
            <v>2</v>
          </cell>
          <cell r="L797">
            <v>4</v>
          </cell>
          <cell r="M797" t="str">
            <v>KIRGIZİSTAN</v>
          </cell>
        </row>
        <row r="798">
          <cell r="E798">
            <v>13</v>
          </cell>
          <cell r="F798">
            <v>4</v>
          </cell>
          <cell r="H798">
            <v>2</v>
          </cell>
          <cell r="L798">
            <v>4</v>
          </cell>
          <cell r="M798" t="str">
            <v>KIRGIZİSTAN</v>
          </cell>
        </row>
        <row r="799">
          <cell r="E799">
            <v>13</v>
          </cell>
          <cell r="F799">
            <v>4</v>
          </cell>
          <cell r="H799">
            <v>2</v>
          </cell>
          <cell r="L799">
            <v>4</v>
          </cell>
          <cell r="M799" t="str">
            <v>KIRGIZİSTAN</v>
          </cell>
        </row>
        <row r="800">
          <cell r="E800">
            <v>14</v>
          </cell>
          <cell r="F800">
            <v>1</v>
          </cell>
          <cell r="H800">
            <v>2</v>
          </cell>
          <cell r="L800">
            <v>4</v>
          </cell>
          <cell r="M800" t="str">
            <v>KIRGIZİSTAN</v>
          </cell>
        </row>
        <row r="801">
          <cell r="E801">
            <v>14</v>
          </cell>
          <cell r="F801">
            <v>1</v>
          </cell>
          <cell r="H801">
            <v>2</v>
          </cell>
          <cell r="L801">
            <v>4</v>
          </cell>
          <cell r="M801" t="str">
            <v>KIRGIZİSTAN</v>
          </cell>
        </row>
        <row r="802">
          <cell r="E802">
            <v>14</v>
          </cell>
          <cell r="F802">
            <v>1</v>
          </cell>
          <cell r="H802">
            <v>2</v>
          </cell>
          <cell r="L802">
            <v>4</v>
          </cell>
          <cell r="M802" t="str">
            <v>KIRGIZİSTAN</v>
          </cell>
        </row>
        <row r="803">
          <cell r="E803">
            <v>14</v>
          </cell>
          <cell r="F803">
            <v>1</v>
          </cell>
          <cell r="H803">
            <v>2</v>
          </cell>
          <cell r="L803">
            <v>4</v>
          </cell>
          <cell r="M803" t="str">
            <v>KIRGIZİSTAN</v>
          </cell>
        </row>
        <row r="804">
          <cell r="E804">
            <v>14</v>
          </cell>
          <cell r="F804">
            <v>1</v>
          </cell>
          <cell r="H804">
            <v>2</v>
          </cell>
          <cell r="L804">
            <v>4</v>
          </cell>
          <cell r="M804" t="str">
            <v>KIRGIZİSTAN</v>
          </cell>
        </row>
        <row r="805">
          <cell r="E805">
            <v>14</v>
          </cell>
          <cell r="F805">
            <v>1</v>
          </cell>
          <cell r="H805">
            <v>2</v>
          </cell>
          <cell r="L805">
            <v>4</v>
          </cell>
          <cell r="M805" t="str">
            <v>KIRGIZİSTAN</v>
          </cell>
        </row>
        <row r="806">
          <cell r="E806">
            <v>14</v>
          </cell>
          <cell r="F806">
            <v>1</v>
          </cell>
          <cell r="H806">
            <v>2</v>
          </cell>
          <cell r="L806">
            <v>4</v>
          </cell>
          <cell r="M806" t="str">
            <v>KIRGIZİSTAN</v>
          </cell>
        </row>
        <row r="807">
          <cell r="E807">
            <v>14</v>
          </cell>
          <cell r="F807">
            <v>1</v>
          </cell>
          <cell r="H807">
            <v>2</v>
          </cell>
          <cell r="L807">
            <v>4</v>
          </cell>
          <cell r="M807" t="str">
            <v>KIRGIZİSTAN</v>
          </cell>
        </row>
        <row r="808">
          <cell r="E808">
            <v>14</v>
          </cell>
          <cell r="F808">
            <v>1</v>
          </cell>
          <cell r="H808">
            <v>2</v>
          </cell>
          <cell r="L808">
            <v>4</v>
          </cell>
          <cell r="M808" t="str">
            <v>KIRGIZİSTAN</v>
          </cell>
        </row>
        <row r="809">
          <cell r="E809">
            <v>14</v>
          </cell>
          <cell r="F809">
            <v>2</v>
          </cell>
          <cell r="H809">
            <v>2</v>
          </cell>
          <cell r="L809">
            <v>4</v>
          </cell>
          <cell r="M809" t="str">
            <v>KIRGIZİSTAN</v>
          </cell>
        </row>
        <row r="810">
          <cell r="E810">
            <v>14</v>
          </cell>
          <cell r="F810">
            <v>2</v>
          </cell>
          <cell r="H810">
            <v>2</v>
          </cell>
          <cell r="L810">
            <v>4</v>
          </cell>
          <cell r="M810" t="str">
            <v>KIRGIZİSTAN</v>
          </cell>
        </row>
        <row r="811">
          <cell r="E811">
            <v>14</v>
          </cell>
          <cell r="F811">
            <v>2</v>
          </cell>
          <cell r="H811">
            <v>2</v>
          </cell>
          <cell r="L811">
            <v>4</v>
          </cell>
          <cell r="M811" t="str">
            <v>KIRGIZİSTAN</v>
          </cell>
        </row>
        <row r="812">
          <cell r="E812">
            <v>14</v>
          </cell>
          <cell r="F812">
            <v>2</v>
          </cell>
          <cell r="H812">
            <v>2</v>
          </cell>
          <cell r="L812">
            <v>4</v>
          </cell>
          <cell r="M812" t="str">
            <v>KIRGIZİSTAN</v>
          </cell>
        </row>
        <row r="813">
          <cell r="E813">
            <v>14</v>
          </cell>
          <cell r="F813">
            <v>2</v>
          </cell>
          <cell r="H813">
            <v>2</v>
          </cell>
          <cell r="L813">
            <v>4</v>
          </cell>
          <cell r="M813" t="str">
            <v>KIRGIZİSTAN</v>
          </cell>
        </row>
        <row r="814">
          <cell r="E814">
            <v>14</v>
          </cell>
          <cell r="F814">
            <v>2</v>
          </cell>
          <cell r="H814">
            <v>2</v>
          </cell>
          <cell r="L814">
            <v>4</v>
          </cell>
          <cell r="M814" t="str">
            <v>KIRGIZİSTAN</v>
          </cell>
        </row>
        <row r="815">
          <cell r="E815">
            <v>14</v>
          </cell>
          <cell r="F815">
            <v>2</v>
          </cell>
          <cell r="H815">
            <v>2</v>
          </cell>
          <cell r="L815">
            <v>4</v>
          </cell>
          <cell r="M815" t="str">
            <v>KIRGIZİSTAN</v>
          </cell>
        </row>
        <row r="816">
          <cell r="E816">
            <v>14</v>
          </cell>
          <cell r="F816">
            <v>2</v>
          </cell>
          <cell r="H816">
            <v>2</v>
          </cell>
          <cell r="L816">
            <v>4</v>
          </cell>
          <cell r="M816" t="str">
            <v>KIRGIZİSTAN</v>
          </cell>
        </row>
        <row r="817">
          <cell r="E817">
            <v>14</v>
          </cell>
          <cell r="F817">
            <v>2</v>
          </cell>
          <cell r="H817">
            <v>2</v>
          </cell>
          <cell r="L817">
            <v>4</v>
          </cell>
          <cell r="M817" t="str">
            <v>KIRGIZİSTAN</v>
          </cell>
        </row>
        <row r="818">
          <cell r="E818">
            <v>14</v>
          </cell>
          <cell r="F818">
            <v>2</v>
          </cell>
          <cell r="H818">
            <v>2</v>
          </cell>
          <cell r="L818">
            <v>4</v>
          </cell>
          <cell r="M818" t="str">
            <v>KIRGIZİSTAN</v>
          </cell>
        </row>
        <row r="819">
          <cell r="E819">
            <v>14</v>
          </cell>
          <cell r="F819">
            <v>2</v>
          </cell>
          <cell r="H819">
            <v>2</v>
          </cell>
          <cell r="L819">
            <v>4</v>
          </cell>
          <cell r="M819" t="str">
            <v>KIRGIZİSTAN</v>
          </cell>
        </row>
        <row r="820">
          <cell r="E820">
            <v>14</v>
          </cell>
          <cell r="F820">
            <v>2</v>
          </cell>
          <cell r="H820">
            <v>2</v>
          </cell>
          <cell r="L820">
            <v>4</v>
          </cell>
          <cell r="M820" t="str">
            <v>KIRGIZİSTAN</v>
          </cell>
        </row>
        <row r="821">
          <cell r="E821">
            <v>14</v>
          </cell>
          <cell r="F821">
            <v>2</v>
          </cell>
          <cell r="H821">
            <v>2</v>
          </cell>
          <cell r="L821">
            <v>4</v>
          </cell>
          <cell r="M821" t="str">
            <v>KIRGIZİSTAN</v>
          </cell>
        </row>
        <row r="822">
          <cell r="E822">
            <v>14</v>
          </cell>
          <cell r="F822">
            <v>2</v>
          </cell>
          <cell r="H822">
            <v>2</v>
          </cell>
          <cell r="L822">
            <v>4</v>
          </cell>
          <cell r="M822" t="str">
            <v>KIRGIZİSTAN</v>
          </cell>
        </row>
        <row r="823">
          <cell r="E823">
            <v>14</v>
          </cell>
          <cell r="F823">
            <v>2</v>
          </cell>
          <cell r="H823">
            <v>2</v>
          </cell>
          <cell r="L823">
            <v>4</v>
          </cell>
          <cell r="M823" t="str">
            <v>KIRGIZİSTAN</v>
          </cell>
        </row>
        <row r="824">
          <cell r="E824">
            <v>14</v>
          </cell>
          <cell r="F824">
            <v>2</v>
          </cell>
          <cell r="H824">
            <v>2</v>
          </cell>
          <cell r="L824">
            <v>4</v>
          </cell>
          <cell r="M824" t="str">
            <v>KIRGIZİSTAN</v>
          </cell>
        </row>
        <row r="825">
          <cell r="E825">
            <v>14</v>
          </cell>
          <cell r="F825">
            <v>2</v>
          </cell>
          <cell r="H825">
            <v>2</v>
          </cell>
          <cell r="L825">
            <v>4</v>
          </cell>
          <cell r="M825" t="str">
            <v>KIRGIZİSTAN</v>
          </cell>
        </row>
        <row r="826">
          <cell r="E826">
            <v>14</v>
          </cell>
          <cell r="F826">
            <v>2</v>
          </cell>
          <cell r="H826">
            <v>2</v>
          </cell>
          <cell r="L826">
            <v>4</v>
          </cell>
          <cell r="M826" t="str">
            <v>KIRGIZİSTAN</v>
          </cell>
        </row>
        <row r="827">
          <cell r="E827">
            <v>14</v>
          </cell>
          <cell r="F827">
            <v>2</v>
          </cell>
          <cell r="H827">
            <v>2</v>
          </cell>
          <cell r="L827">
            <v>4</v>
          </cell>
          <cell r="M827" t="str">
            <v>KIRGIZİSTAN</v>
          </cell>
        </row>
        <row r="828">
          <cell r="E828">
            <v>14</v>
          </cell>
          <cell r="F828">
            <v>2</v>
          </cell>
          <cell r="H828">
            <v>2</v>
          </cell>
          <cell r="L828">
            <v>4</v>
          </cell>
          <cell r="M828" t="str">
            <v>KIRGIZİSTAN</v>
          </cell>
        </row>
        <row r="829">
          <cell r="E829">
            <v>14</v>
          </cell>
          <cell r="F829">
            <v>2</v>
          </cell>
          <cell r="H829">
            <v>2</v>
          </cell>
          <cell r="L829">
            <v>4</v>
          </cell>
          <cell r="M829" t="str">
            <v>KIRGIZİSTAN</v>
          </cell>
        </row>
        <row r="830">
          <cell r="E830">
            <v>14</v>
          </cell>
          <cell r="F830">
            <v>2</v>
          </cell>
          <cell r="H830">
            <v>2</v>
          </cell>
          <cell r="L830">
            <v>4</v>
          </cell>
          <cell r="M830" t="str">
            <v>KIRGIZİSTAN</v>
          </cell>
        </row>
        <row r="831">
          <cell r="E831">
            <v>14</v>
          </cell>
          <cell r="F831">
            <v>2</v>
          </cell>
          <cell r="H831">
            <v>2</v>
          </cell>
          <cell r="L831">
            <v>4</v>
          </cell>
          <cell r="M831" t="str">
            <v>KIRGIZİSTAN</v>
          </cell>
        </row>
        <row r="832">
          <cell r="E832">
            <v>14</v>
          </cell>
          <cell r="F832">
            <v>2</v>
          </cell>
          <cell r="H832">
            <v>2</v>
          </cell>
          <cell r="L832">
            <v>4</v>
          </cell>
          <cell r="M832" t="str">
            <v>KIRGIZİSTAN</v>
          </cell>
        </row>
        <row r="833">
          <cell r="E833">
            <v>14</v>
          </cell>
          <cell r="F833">
            <v>2</v>
          </cell>
          <cell r="H833">
            <v>2</v>
          </cell>
          <cell r="L833">
            <v>4</v>
          </cell>
          <cell r="M833" t="str">
            <v>D</v>
          </cell>
        </row>
        <row r="834">
          <cell r="E834">
            <v>14</v>
          </cell>
          <cell r="F834">
            <v>2</v>
          </cell>
          <cell r="H834">
            <v>2</v>
          </cell>
          <cell r="L834">
            <v>4</v>
          </cell>
          <cell r="M834" t="str">
            <v>D</v>
          </cell>
        </row>
        <row r="835">
          <cell r="E835">
            <v>35</v>
          </cell>
          <cell r="F835">
            <v>1</v>
          </cell>
          <cell r="H835">
            <v>2</v>
          </cell>
          <cell r="L835">
            <v>2</v>
          </cell>
          <cell r="M835" t="str">
            <v>KIRGIZİSTAN</v>
          </cell>
        </row>
        <row r="836">
          <cell r="E836">
            <v>35</v>
          </cell>
          <cell r="F836">
            <v>3</v>
          </cell>
          <cell r="H836">
            <v>2</v>
          </cell>
          <cell r="L836">
            <v>2</v>
          </cell>
          <cell r="M836" t="str">
            <v>KIRGIZİSTAN</v>
          </cell>
        </row>
        <row r="837">
          <cell r="E837">
            <v>35</v>
          </cell>
          <cell r="F837">
            <v>3</v>
          </cell>
          <cell r="H837">
            <v>2</v>
          </cell>
          <cell r="L837">
            <v>2</v>
          </cell>
          <cell r="M837" t="str">
            <v>KIRGIZİSTAN</v>
          </cell>
        </row>
        <row r="838">
          <cell r="E838">
            <v>35</v>
          </cell>
          <cell r="F838">
            <v>4</v>
          </cell>
          <cell r="H838">
            <v>2</v>
          </cell>
          <cell r="L838">
            <v>2</v>
          </cell>
          <cell r="M838" t="str">
            <v>KIRGIZİSTAN</v>
          </cell>
        </row>
        <row r="839">
          <cell r="E839">
            <v>35</v>
          </cell>
          <cell r="F839">
            <v>4</v>
          </cell>
          <cell r="H839">
            <v>2</v>
          </cell>
          <cell r="L839">
            <v>2</v>
          </cell>
          <cell r="M839" t="str">
            <v>KIRGIZİSTAN</v>
          </cell>
        </row>
        <row r="840">
          <cell r="E840">
            <v>35</v>
          </cell>
          <cell r="F840">
            <v>4</v>
          </cell>
          <cell r="H840">
            <v>2</v>
          </cell>
          <cell r="L840">
            <v>2</v>
          </cell>
          <cell r="M840" t="str">
            <v>KIRGIZİSTAN</v>
          </cell>
        </row>
        <row r="841">
          <cell r="E841">
            <v>35</v>
          </cell>
          <cell r="F841">
            <v>7</v>
          </cell>
          <cell r="H841">
            <v>2</v>
          </cell>
          <cell r="L841">
            <v>2</v>
          </cell>
          <cell r="M841" t="str">
            <v>KIRGIZİSTAN</v>
          </cell>
        </row>
        <row r="842">
          <cell r="E842">
            <v>1</v>
          </cell>
          <cell r="F842">
            <v>1</v>
          </cell>
          <cell r="H842">
            <v>2</v>
          </cell>
          <cell r="L842">
            <v>3</v>
          </cell>
          <cell r="M842" t="str">
            <v>KIRGIZİSTAN</v>
          </cell>
        </row>
        <row r="843">
          <cell r="E843">
            <v>1</v>
          </cell>
          <cell r="F843">
            <v>1</v>
          </cell>
          <cell r="H843">
            <v>2</v>
          </cell>
          <cell r="L843">
            <v>4</v>
          </cell>
          <cell r="M843" t="str">
            <v>KIRGIZİSTAN</v>
          </cell>
        </row>
        <row r="844">
          <cell r="E844">
            <v>1</v>
          </cell>
          <cell r="F844">
            <v>1</v>
          </cell>
          <cell r="H844">
            <v>2</v>
          </cell>
          <cell r="L844">
            <v>4</v>
          </cell>
          <cell r="M844" t="str">
            <v>KIRGIZİSTAN</v>
          </cell>
        </row>
        <row r="845">
          <cell r="E845">
            <v>1</v>
          </cell>
          <cell r="F845">
            <v>1</v>
          </cell>
          <cell r="H845">
            <v>2</v>
          </cell>
          <cell r="L845">
            <v>3</v>
          </cell>
          <cell r="M845" t="str">
            <v>KIRGIZİSTAN</v>
          </cell>
        </row>
        <row r="846">
          <cell r="E846">
            <v>1</v>
          </cell>
          <cell r="F846">
            <v>1</v>
          </cell>
          <cell r="H846">
            <v>2</v>
          </cell>
          <cell r="L846">
            <v>4</v>
          </cell>
          <cell r="M846" t="str">
            <v>KIRGIZİSTAN</v>
          </cell>
        </row>
        <row r="847">
          <cell r="E847">
            <v>1</v>
          </cell>
          <cell r="F847">
            <v>1</v>
          </cell>
          <cell r="H847">
            <v>2</v>
          </cell>
          <cell r="L847">
            <v>3</v>
          </cell>
          <cell r="M847" t="str">
            <v>KIRGIZİSTAN</v>
          </cell>
        </row>
        <row r="848">
          <cell r="E848">
            <v>1</v>
          </cell>
          <cell r="F848">
            <v>1</v>
          </cell>
          <cell r="H848">
            <v>2</v>
          </cell>
          <cell r="L848">
            <v>3</v>
          </cell>
          <cell r="M848" t="str">
            <v>KIRGIZİSTAN</v>
          </cell>
        </row>
        <row r="849">
          <cell r="E849">
            <v>1</v>
          </cell>
          <cell r="F849">
            <v>1</v>
          </cell>
          <cell r="H849">
            <v>2</v>
          </cell>
          <cell r="L849">
            <v>3</v>
          </cell>
          <cell r="M849" t="str">
            <v>KIRGIZİSTAN</v>
          </cell>
        </row>
        <row r="850">
          <cell r="E850">
            <v>1</v>
          </cell>
          <cell r="F850">
            <v>1</v>
          </cell>
          <cell r="H850">
            <v>2</v>
          </cell>
          <cell r="L850">
            <v>3</v>
          </cell>
          <cell r="M850" t="str">
            <v>KIRGIZİSTAN</v>
          </cell>
        </row>
        <row r="851">
          <cell r="E851">
            <v>1</v>
          </cell>
          <cell r="F851">
            <v>1</v>
          </cell>
          <cell r="H851">
            <v>2</v>
          </cell>
          <cell r="L851">
            <v>3</v>
          </cell>
          <cell r="M851" t="str">
            <v>KIRGIZİSTAN</v>
          </cell>
        </row>
        <row r="852">
          <cell r="E852">
            <v>1</v>
          </cell>
          <cell r="F852">
            <v>1</v>
          </cell>
          <cell r="H852">
            <v>2</v>
          </cell>
          <cell r="L852">
            <v>3</v>
          </cell>
          <cell r="M852" t="str">
            <v>KIRGIZİSTAN</v>
          </cell>
        </row>
        <row r="853">
          <cell r="E853">
            <v>1</v>
          </cell>
          <cell r="F853">
            <v>1</v>
          </cell>
          <cell r="H853">
            <v>2</v>
          </cell>
          <cell r="L853">
            <v>3</v>
          </cell>
          <cell r="M853" t="str">
            <v>KIRGIZİSTAN</v>
          </cell>
        </row>
        <row r="854">
          <cell r="E854">
            <v>1</v>
          </cell>
          <cell r="F854">
            <v>1</v>
          </cell>
          <cell r="H854">
            <v>2</v>
          </cell>
          <cell r="L854">
            <v>4</v>
          </cell>
          <cell r="M854" t="str">
            <v>KIRGIZİSTAN</v>
          </cell>
        </row>
        <row r="855">
          <cell r="E855">
            <v>1</v>
          </cell>
          <cell r="F855">
            <v>1</v>
          </cell>
          <cell r="H855">
            <v>2</v>
          </cell>
          <cell r="L855">
            <v>3</v>
          </cell>
          <cell r="M855" t="str">
            <v>KIRGIZİSTAN</v>
          </cell>
        </row>
        <row r="856">
          <cell r="E856">
            <v>1</v>
          </cell>
          <cell r="F856">
            <v>1</v>
          </cell>
          <cell r="H856">
            <v>2</v>
          </cell>
          <cell r="L856">
            <v>3</v>
          </cell>
          <cell r="M856" t="str">
            <v>D</v>
          </cell>
        </row>
        <row r="857">
          <cell r="E857">
            <v>1</v>
          </cell>
          <cell r="F857">
            <v>1</v>
          </cell>
          <cell r="H857">
            <v>2</v>
          </cell>
          <cell r="L857">
            <v>3</v>
          </cell>
          <cell r="M857" t="str">
            <v>D</v>
          </cell>
        </row>
        <row r="858">
          <cell r="E858">
            <v>1</v>
          </cell>
          <cell r="F858">
            <v>2</v>
          </cell>
          <cell r="H858">
            <v>2</v>
          </cell>
          <cell r="L858">
            <v>4</v>
          </cell>
          <cell r="M858" t="str">
            <v>KIRGIZİSTAN</v>
          </cell>
        </row>
        <row r="859">
          <cell r="E859">
            <v>1</v>
          </cell>
          <cell r="F859">
            <v>2</v>
          </cell>
          <cell r="H859">
            <v>2</v>
          </cell>
          <cell r="L859">
            <v>3</v>
          </cell>
          <cell r="M859" t="str">
            <v>KIRGIZİSTAN</v>
          </cell>
        </row>
        <row r="860">
          <cell r="E860">
            <v>1</v>
          </cell>
          <cell r="F860">
            <v>2</v>
          </cell>
          <cell r="H860">
            <v>2</v>
          </cell>
          <cell r="L860">
            <v>3</v>
          </cell>
          <cell r="M860" t="str">
            <v>KIRGIZİSTAN</v>
          </cell>
        </row>
        <row r="861">
          <cell r="E861">
            <v>1</v>
          </cell>
          <cell r="F861">
            <v>2</v>
          </cell>
          <cell r="H861">
            <v>2</v>
          </cell>
          <cell r="L861">
            <v>3</v>
          </cell>
          <cell r="M861" t="str">
            <v>KIRGIZİSTAN</v>
          </cell>
        </row>
        <row r="862">
          <cell r="E862">
            <v>1</v>
          </cell>
          <cell r="F862">
            <v>2</v>
          </cell>
          <cell r="H862">
            <v>2</v>
          </cell>
          <cell r="L862">
            <v>3</v>
          </cell>
          <cell r="M862" t="str">
            <v>KIRGIZİSTAN</v>
          </cell>
        </row>
        <row r="863">
          <cell r="E863">
            <v>1</v>
          </cell>
          <cell r="F863">
            <v>2</v>
          </cell>
          <cell r="H863">
            <v>2</v>
          </cell>
          <cell r="L863">
            <v>3</v>
          </cell>
          <cell r="M863" t="str">
            <v>KIRGIZİSTAN</v>
          </cell>
        </row>
        <row r="864">
          <cell r="E864">
            <v>1</v>
          </cell>
          <cell r="F864">
            <v>2</v>
          </cell>
          <cell r="H864">
            <v>2</v>
          </cell>
          <cell r="L864">
            <v>3</v>
          </cell>
          <cell r="M864" t="str">
            <v>KIRGIZİSTAN</v>
          </cell>
        </row>
        <row r="865">
          <cell r="E865">
            <v>1</v>
          </cell>
          <cell r="F865">
            <v>2</v>
          </cell>
          <cell r="H865">
            <v>2</v>
          </cell>
          <cell r="L865">
            <v>3</v>
          </cell>
          <cell r="M865" t="str">
            <v>KIRGIZİSTAN</v>
          </cell>
        </row>
        <row r="866">
          <cell r="E866">
            <v>1</v>
          </cell>
          <cell r="F866">
            <v>2</v>
          </cell>
          <cell r="H866">
            <v>2</v>
          </cell>
          <cell r="L866">
            <v>4</v>
          </cell>
          <cell r="M866" t="str">
            <v>KIRGIZİSTAN</v>
          </cell>
        </row>
        <row r="867">
          <cell r="E867">
            <v>1</v>
          </cell>
          <cell r="F867">
            <v>2</v>
          </cell>
          <cell r="H867">
            <v>2</v>
          </cell>
          <cell r="L867">
            <v>3</v>
          </cell>
          <cell r="M867" t="str">
            <v>KIRGIZİSTAN</v>
          </cell>
        </row>
        <row r="868">
          <cell r="E868">
            <v>1</v>
          </cell>
          <cell r="F868">
            <v>2</v>
          </cell>
          <cell r="H868">
            <v>2</v>
          </cell>
          <cell r="L868">
            <v>4</v>
          </cell>
          <cell r="M868" t="str">
            <v>KIRGIZİSTAN</v>
          </cell>
        </row>
        <row r="869">
          <cell r="E869">
            <v>1</v>
          </cell>
          <cell r="F869">
            <v>2</v>
          </cell>
          <cell r="H869">
            <v>2</v>
          </cell>
          <cell r="L869">
            <v>3</v>
          </cell>
          <cell r="M869" t="str">
            <v>KIRGIZİSTAN</v>
          </cell>
        </row>
        <row r="870">
          <cell r="E870">
            <v>1</v>
          </cell>
          <cell r="F870">
            <v>2</v>
          </cell>
          <cell r="H870">
            <v>2</v>
          </cell>
          <cell r="L870">
            <v>3</v>
          </cell>
          <cell r="M870" t="str">
            <v>KIRGIZİSTAN</v>
          </cell>
        </row>
        <row r="871">
          <cell r="E871">
            <v>1</v>
          </cell>
          <cell r="F871">
            <v>2</v>
          </cell>
          <cell r="H871">
            <v>2</v>
          </cell>
          <cell r="L871">
            <v>3</v>
          </cell>
          <cell r="M871" t="str">
            <v>KIRGIZİSTAN</v>
          </cell>
        </row>
        <row r="872">
          <cell r="E872">
            <v>1</v>
          </cell>
          <cell r="F872">
            <v>2</v>
          </cell>
          <cell r="H872">
            <v>2</v>
          </cell>
          <cell r="L872">
            <v>4</v>
          </cell>
          <cell r="M872" t="str">
            <v>KIRGIZİSTAN</v>
          </cell>
        </row>
        <row r="873">
          <cell r="E873">
            <v>1</v>
          </cell>
          <cell r="F873">
            <v>2</v>
          </cell>
          <cell r="H873">
            <v>2</v>
          </cell>
          <cell r="L873">
            <v>3</v>
          </cell>
          <cell r="M873" t="str">
            <v>KIRGIZİSTAN</v>
          </cell>
        </row>
        <row r="874">
          <cell r="E874">
            <v>1</v>
          </cell>
          <cell r="F874">
            <v>2</v>
          </cell>
          <cell r="H874">
            <v>2</v>
          </cell>
          <cell r="L874">
            <v>3</v>
          </cell>
          <cell r="M874" t="str">
            <v>KIRGIZİSTAN</v>
          </cell>
        </row>
        <row r="875">
          <cell r="E875">
            <v>1</v>
          </cell>
          <cell r="F875">
            <v>2</v>
          </cell>
          <cell r="H875">
            <v>2</v>
          </cell>
          <cell r="L875">
            <v>3</v>
          </cell>
          <cell r="M875" t="str">
            <v>KIRGIZİSTAN</v>
          </cell>
        </row>
        <row r="876">
          <cell r="E876">
            <v>1</v>
          </cell>
          <cell r="F876">
            <v>2</v>
          </cell>
          <cell r="H876">
            <v>2</v>
          </cell>
          <cell r="L876">
            <v>3</v>
          </cell>
          <cell r="M876" t="str">
            <v>KIRGIZİSTAN</v>
          </cell>
        </row>
        <row r="877">
          <cell r="E877">
            <v>1</v>
          </cell>
          <cell r="F877">
            <v>2</v>
          </cell>
          <cell r="H877">
            <v>2</v>
          </cell>
          <cell r="L877">
            <v>3</v>
          </cell>
          <cell r="M877" t="str">
            <v>D</v>
          </cell>
        </row>
        <row r="878">
          <cell r="E878">
            <v>1</v>
          </cell>
          <cell r="F878">
            <v>3</v>
          </cell>
          <cell r="H878">
            <v>2</v>
          </cell>
          <cell r="L878">
            <v>3</v>
          </cell>
          <cell r="M878" t="str">
            <v>KIRGIZİSTAN</v>
          </cell>
        </row>
        <row r="879">
          <cell r="E879">
            <v>1</v>
          </cell>
          <cell r="F879">
            <v>3</v>
          </cell>
          <cell r="H879">
            <v>2</v>
          </cell>
          <cell r="L879">
            <v>3</v>
          </cell>
          <cell r="M879" t="str">
            <v>KIRGIZİSTAN</v>
          </cell>
        </row>
        <row r="880">
          <cell r="E880">
            <v>1</v>
          </cell>
          <cell r="F880">
            <v>3</v>
          </cell>
          <cell r="H880">
            <v>2</v>
          </cell>
          <cell r="L880">
            <v>3</v>
          </cell>
          <cell r="M880" t="str">
            <v>KIRGIZİSTAN</v>
          </cell>
        </row>
        <row r="881">
          <cell r="E881">
            <v>1</v>
          </cell>
          <cell r="F881">
            <v>3</v>
          </cell>
          <cell r="H881">
            <v>2</v>
          </cell>
          <cell r="L881">
            <v>3</v>
          </cell>
          <cell r="M881" t="str">
            <v>KIRGIZİSTAN</v>
          </cell>
        </row>
        <row r="882">
          <cell r="E882">
            <v>1</v>
          </cell>
          <cell r="F882">
            <v>3</v>
          </cell>
          <cell r="H882">
            <v>2</v>
          </cell>
          <cell r="L882">
            <v>3</v>
          </cell>
          <cell r="M882" t="str">
            <v>KIRGIZİSTAN</v>
          </cell>
        </row>
        <row r="883">
          <cell r="E883">
            <v>1</v>
          </cell>
          <cell r="F883">
            <v>3</v>
          </cell>
          <cell r="H883">
            <v>2</v>
          </cell>
          <cell r="L883">
            <v>3</v>
          </cell>
          <cell r="M883" t="str">
            <v>KIRGIZİSTAN</v>
          </cell>
        </row>
        <row r="884">
          <cell r="E884">
            <v>1</v>
          </cell>
          <cell r="F884">
            <v>3</v>
          </cell>
          <cell r="H884">
            <v>2</v>
          </cell>
          <cell r="L884">
            <v>3</v>
          </cell>
          <cell r="M884" t="str">
            <v>KIRGIZİSTAN</v>
          </cell>
        </row>
        <row r="885">
          <cell r="E885">
            <v>1</v>
          </cell>
          <cell r="F885">
            <v>3</v>
          </cell>
          <cell r="H885">
            <v>2</v>
          </cell>
          <cell r="L885">
            <v>3</v>
          </cell>
          <cell r="M885" t="str">
            <v>KIRGIZİSTAN</v>
          </cell>
        </row>
        <row r="886">
          <cell r="E886">
            <v>1</v>
          </cell>
          <cell r="F886">
            <v>3</v>
          </cell>
          <cell r="H886">
            <v>2</v>
          </cell>
          <cell r="L886">
            <v>3</v>
          </cell>
          <cell r="M886" t="str">
            <v>KIRGIZİSTAN</v>
          </cell>
        </row>
        <row r="887">
          <cell r="E887">
            <v>1</v>
          </cell>
          <cell r="F887">
            <v>3</v>
          </cell>
          <cell r="H887">
            <v>2</v>
          </cell>
          <cell r="L887">
            <v>3</v>
          </cell>
          <cell r="M887" t="str">
            <v>KIRGIZİSTAN</v>
          </cell>
        </row>
        <row r="888">
          <cell r="E888">
            <v>1</v>
          </cell>
          <cell r="F888">
            <v>3</v>
          </cell>
          <cell r="H888">
            <v>2</v>
          </cell>
          <cell r="L888">
            <v>3</v>
          </cell>
          <cell r="M888" t="str">
            <v>KIRGIZİSTAN</v>
          </cell>
        </row>
        <row r="889">
          <cell r="E889">
            <v>1</v>
          </cell>
          <cell r="F889">
            <v>3</v>
          </cell>
          <cell r="H889">
            <v>2</v>
          </cell>
          <cell r="L889">
            <v>3</v>
          </cell>
          <cell r="M889" t="str">
            <v>KIRGIZİSTAN</v>
          </cell>
        </row>
        <row r="890">
          <cell r="E890">
            <v>1</v>
          </cell>
          <cell r="F890">
            <v>3</v>
          </cell>
          <cell r="H890">
            <v>2</v>
          </cell>
          <cell r="L890">
            <v>4</v>
          </cell>
          <cell r="M890" t="str">
            <v>KIRGIZİSTAN</v>
          </cell>
        </row>
        <row r="891">
          <cell r="E891">
            <v>1</v>
          </cell>
          <cell r="F891">
            <v>3</v>
          </cell>
          <cell r="H891">
            <v>2</v>
          </cell>
          <cell r="L891">
            <v>3</v>
          </cell>
          <cell r="M891" t="str">
            <v>KIRGIZİSTAN</v>
          </cell>
        </row>
        <row r="892">
          <cell r="E892">
            <v>1</v>
          </cell>
          <cell r="F892">
            <v>3</v>
          </cell>
          <cell r="H892">
            <v>2</v>
          </cell>
          <cell r="L892">
            <v>2</v>
          </cell>
          <cell r="M892" t="str">
            <v>D</v>
          </cell>
        </row>
        <row r="893">
          <cell r="E893">
            <v>1</v>
          </cell>
          <cell r="F893">
            <v>3</v>
          </cell>
          <cell r="H893">
            <v>2</v>
          </cell>
          <cell r="L893">
            <v>3</v>
          </cell>
          <cell r="M893" t="str">
            <v>D</v>
          </cell>
        </row>
        <row r="894">
          <cell r="E894">
            <v>1</v>
          </cell>
          <cell r="F894">
            <v>3</v>
          </cell>
          <cell r="H894">
            <v>2</v>
          </cell>
          <cell r="L894">
            <v>3</v>
          </cell>
          <cell r="M894" t="str">
            <v>D</v>
          </cell>
        </row>
        <row r="895">
          <cell r="E895">
            <v>1</v>
          </cell>
          <cell r="F895">
            <v>3</v>
          </cell>
          <cell r="H895">
            <v>2</v>
          </cell>
          <cell r="L895">
            <v>3</v>
          </cell>
          <cell r="M895" t="str">
            <v>SNG</v>
          </cell>
        </row>
        <row r="896">
          <cell r="E896">
            <v>1</v>
          </cell>
          <cell r="F896">
            <v>4</v>
          </cell>
          <cell r="H896">
            <v>2</v>
          </cell>
          <cell r="L896">
            <v>3</v>
          </cell>
          <cell r="M896" t="str">
            <v>KIRGIZİSTAN</v>
          </cell>
        </row>
        <row r="897">
          <cell r="E897">
            <v>1</v>
          </cell>
          <cell r="F897">
            <v>4</v>
          </cell>
          <cell r="H897">
            <v>2</v>
          </cell>
          <cell r="L897">
            <v>3</v>
          </cell>
          <cell r="M897" t="str">
            <v>KIRGIZİSTAN</v>
          </cell>
        </row>
        <row r="898">
          <cell r="E898">
            <v>1</v>
          </cell>
          <cell r="F898">
            <v>4</v>
          </cell>
          <cell r="H898">
            <v>2</v>
          </cell>
          <cell r="L898">
            <v>4</v>
          </cell>
          <cell r="M898" t="str">
            <v>KIRGIZİSTAN</v>
          </cell>
        </row>
        <row r="899">
          <cell r="E899">
            <v>1</v>
          </cell>
          <cell r="F899">
            <v>4</v>
          </cell>
          <cell r="H899">
            <v>2</v>
          </cell>
          <cell r="L899">
            <v>3</v>
          </cell>
          <cell r="M899" t="str">
            <v>KIRGIZİSTAN</v>
          </cell>
        </row>
        <row r="900">
          <cell r="E900">
            <v>1</v>
          </cell>
          <cell r="F900">
            <v>4</v>
          </cell>
          <cell r="H900">
            <v>2</v>
          </cell>
          <cell r="L900">
            <v>3</v>
          </cell>
          <cell r="M900" t="str">
            <v>KIRGIZİSTAN</v>
          </cell>
        </row>
        <row r="901">
          <cell r="E901">
            <v>1</v>
          </cell>
          <cell r="F901">
            <v>4</v>
          </cell>
          <cell r="H901">
            <v>2</v>
          </cell>
          <cell r="L901">
            <v>4</v>
          </cell>
          <cell r="M901" t="str">
            <v>KIRGIZİSTAN</v>
          </cell>
        </row>
        <row r="902">
          <cell r="E902">
            <v>1</v>
          </cell>
          <cell r="F902">
            <v>4</v>
          </cell>
          <cell r="H902">
            <v>2</v>
          </cell>
          <cell r="L902">
            <v>4</v>
          </cell>
          <cell r="M902" t="str">
            <v>KIRGIZİSTAN</v>
          </cell>
        </row>
        <row r="903">
          <cell r="E903">
            <v>1</v>
          </cell>
          <cell r="F903">
            <v>4</v>
          </cell>
          <cell r="H903">
            <v>2</v>
          </cell>
          <cell r="L903">
            <v>3</v>
          </cell>
          <cell r="M903" t="str">
            <v>KIRGIZİSTAN</v>
          </cell>
        </row>
        <row r="904">
          <cell r="E904">
            <v>1</v>
          </cell>
          <cell r="F904">
            <v>4</v>
          </cell>
          <cell r="H904">
            <v>2</v>
          </cell>
          <cell r="L904">
            <v>3</v>
          </cell>
          <cell r="M904" t="str">
            <v>KIRGIZİSTAN</v>
          </cell>
        </row>
        <row r="905">
          <cell r="E905">
            <v>1</v>
          </cell>
          <cell r="F905">
            <v>4</v>
          </cell>
          <cell r="H905">
            <v>2</v>
          </cell>
          <cell r="L905">
            <v>4</v>
          </cell>
          <cell r="M905" t="str">
            <v>KIRGIZİSTAN</v>
          </cell>
        </row>
        <row r="906">
          <cell r="E906">
            <v>1</v>
          </cell>
          <cell r="F906">
            <v>4</v>
          </cell>
          <cell r="H906">
            <v>2</v>
          </cell>
          <cell r="L906">
            <v>4</v>
          </cell>
          <cell r="M906" t="str">
            <v>KIRGIZİSTAN</v>
          </cell>
        </row>
        <row r="907">
          <cell r="E907">
            <v>1</v>
          </cell>
          <cell r="F907">
            <v>4</v>
          </cell>
          <cell r="H907">
            <v>2</v>
          </cell>
          <cell r="L907">
            <v>4</v>
          </cell>
          <cell r="M907" t="str">
            <v>KIRGIZİSTAN</v>
          </cell>
        </row>
        <row r="908">
          <cell r="E908">
            <v>1</v>
          </cell>
          <cell r="F908">
            <v>4</v>
          </cell>
          <cell r="H908">
            <v>2</v>
          </cell>
          <cell r="L908">
            <v>3</v>
          </cell>
          <cell r="M908" t="str">
            <v>KIRGIZİSTAN</v>
          </cell>
        </row>
        <row r="909">
          <cell r="E909">
            <v>1</v>
          </cell>
          <cell r="F909">
            <v>4</v>
          </cell>
          <cell r="H909">
            <v>2</v>
          </cell>
          <cell r="L909">
            <v>3</v>
          </cell>
          <cell r="M909" t="str">
            <v>KIRGIZİSTAN</v>
          </cell>
        </row>
        <row r="910">
          <cell r="E910">
            <v>1</v>
          </cell>
          <cell r="F910">
            <v>4</v>
          </cell>
          <cell r="H910">
            <v>2</v>
          </cell>
          <cell r="L910">
            <v>3</v>
          </cell>
          <cell r="M910" t="str">
            <v>KIRGIZİSTAN</v>
          </cell>
        </row>
        <row r="911">
          <cell r="E911">
            <v>1</v>
          </cell>
          <cell r="F911">
            <v>4</v>
          </cell>
          <cell r="H911">
            <v>2</v>
          </cell>
          <cell r="L911">
            <v>3</v>
          </cell>
          <cell r="M911" t="str">
            <v>KIRGIZİSTAN</v>
          </cell>
        </row>
        <row r="912">
          <cell r="E912">
            <v>1</v>
          </cell>
          <cell r="F912">
            <v>4</v>
          </cell>
          <cell r="H912">
            <v>2</v>
          </cell>
          <cell r="L912">
            <v>3</v>
          </cell>
          <cell r="M912" t="str">
            <v>KIRGIZİSTAN</v>
          </cell>
        </row>
        <row r="913">
          <cell r="E913">
            <v>1</v>
          </cell>
          <cell r="F913">
            <v>4</v>
          </cell>
          <cell r="H913">
            <v>1</v>
          </cell>
          <cell r="L913">
            <v>3</v>
          </cell>
          <cell r="M913" t="str">
            <v>KIRGIZİSTAN</v>
          </cell>
        </row>
        <row r="914">
          <cell r="E914">
            <v>1</v>
          </cell>
          <cell r="F914">
            <v>4</v>
          </cell>
          <cell r="H914">
            <v>1</v>
          </cell>
          <cell r="L914">
            <v>3</v>
          </cell>
          <cell r="M914" t="str">
            <v>KIRGIZİSTAN</v>
          </cell>
        </row>
        <row r="915">
          <cell r="E915">
            <v>1</v>
          </cell>
          <cell r="F915">
            <v>4</v>
          </cell>
          <cell r="H915">
            <v>1</v>
          </cell>
          <cell r="L915">
            <v>3</v>
          </cell>
          <cell r="M915" t="str">
            <v>KIRGIZİSTAN</v>
          </cell>
        </row>
        <row r="916">
          <cell r="E916">
            <v>1</v>
          </cell>
          <cell r="F916">
            <v>4</v>
          </cell>
          <cell r="H916">
            <v>1</v>
          </cell>
          <cell r="L916">
            <v>3</v>
          </cell>
          <cell r="M916" t="str">
            <v>KIRGIZİSTAN</v>
          </cell>
        </row>
        <row r="917">
          <cell r="E917">
            <v>1</v>
          </cell>
          <cell r="F917">
            <v>4</v>
          </cell>
          <cell r="H917">
            <v>2</v>
          </cell>
          <cell r="L917">
            <v>2</v>
          </cell>
          <cell r="M917" t="str">
            <v>D</v>
          </cell>
        </row>
        <row r="918">
          <cell r="E918">
            <v>1</v>
          </cell>
          <cell r="F918">
            <v>4</v>
          </cell>
          <cell r="H918">
            <v>2</v>
          </cell>
          <cell r="L918">
            <v>2</v>
          </cell>
          <cell r="M918" t="str">
            <v>SNG</v>
          </cell>
        </row>
        <row r="919">
          <cell r="E919">
            <v>1</v>
          </cell>
          <cell r="F919">
            <v>5</v>
          </cell>
          <cell r="H919">
            <v>2</v>
          </cell>
          <cell r="L919">
            <v>3</v>
          </cell>
          <cell r="M919" t="str">
            <v>KIRGIZİSTAN</v>
          </cell>
        </row>
        <row r="920">
          <cell r="E920">
            <v>1</v>
          </cell>
          <cell r="F920">
            <v>5</v>
          </cell>
          <cell r="H920">
            <v>2</v>
          </cell>
          <cell r="L920">
            <v>3</v>
          </cell>
          <cell r="M920" t="str">
            <v>KIRGIZİSTAN</v>
          </cell>
        </row>
        <row r="921">
          <cell r="E921">
            <v>1</v>
          </cell>
          <cell r="F921">
            <v>5</v>
          </cell>
          <cell r="H921">
            <v>2</v>
          </cell>
          <cell r="L921">
            <v>3</v>
          </cell>
          <cell r="M921" t="str">
            <v>KIRGIZİSTAN</v>
          </cell>
        </row>
        <row r="922">
          <cell r="E922">
            <v>1</v>
          </cell>
          <cell r="F922">
            <v>5</v>
          </cell>
          <cell r="H922">
            <v>2</v>
          </cell>
          <cell r="L922">
            <v>3</v>
          </cell>
          <cell r="M922" t="str">
            <v>KIRGIZİSTAN</v>
          </cell>
        </row>
        <row r="923">
          <cell r="E923">
            <v>1</v>
          </cell>
          <cell r="F923">
            <v>5</v>
          </cell>
          <cell r="H923">
            <v>2</v>
          </cell>
          <cell r="L923">
            <v>3</v>
          </cell>
          <cell r="M923" t="str">
            <v>KIRGIZİSTAN</v>
          </cell>
        </row>
        <row r="924">
          <cell r="E924">
            <v>1</v>
          </cell>
          <cell r="F924">
            <v>5</v>
          </cell>
          <cell r="H924">
            <v>2</v>
          </cell>
          <cell r="L924">
            <v>3</v>
          </cell>
          <cell r="M924" t="str">
            <v>KIRGIZİSTAN</v>
          </cell>
        </row>
        <row r="925">
          <cell r="E925">
            <v>1</v>
          </cell>
          <cell r="F925">
            <v>5</v>
          </cell>
          <cell r="H925">
            <v>2</v>
          </cell>
          <cell r="L925">
            <v>3</v>
          </cell>
          <cell r="M925" t="str">
            <v>KIRGIZİSTAN</v>
          </cell>
        </row>
        <row r="926">
          <cell r="E926">
            <v>1</v>
          </cell>
          <cell r="F926">
            <v>5</v>
          </cell>
          <cell r="H926">
            <v>2</v>
          </cell>
          <cell r="L926">
            <v>3</v>
          </cell>
          <cell r="M926" t="str">
            <v>KIRGIZİSTAN</v>
          </cell>
        </row>
        <row r="927">
          <cell r="E927">
            <v>1</v>
          </cell>
          <cell r="F927">
            <v>5</v>
          </cell>
          <cell r="H927">
            <v>2</v>
          </cell>
          <cell r="L927">
            <v>2</v>
          </cell>
          <cell r="M927" t="str">
            <v>D</v>
          </cell>
        </row>
        <row r="928">
          <cell r="E928">
            <v>1</v>
          </cell>
          <cell r="F928">
            <v>5</v>
          </cell>
          <cell r="H928">
            <v>2</v>
          </cell>
          <cell r="L928">
            <v>2</v>
          </cell>
          <cell r="M928" t="str">
            <v>D</v>
          </cell>
        </row>
        <row r="929">
          <cell r="E929">
            <v>1</v>
          </cell>
          <cell r="F929">
            <v>5</v>
          </cell>
          <cell r="H929">
            <v>2</v>
          </cell>
          <cell r="L929">
            <v>2</v>
          </cell>
          <cell r="M929" t="str">
            <v>D</v>
          </cell>
        </row>
        <row r="930">
          <cell r="E930">
            <v>1</v>
          </cell>
          <cell r="F930">
            <v>5</v>
          </cell>
          <cell r="H930">
            <v>2</v>
          </cell>
          <cell r="L930">
            <v>1</v>
          </cell>
          <cell r="M930" t="str">
            <v>D</v>
          </cell>
        </row>
        <row r="931">
          <cell r="E931">
            <v>1</v>
          </cell>
          <cell r="F931">
            <v>6</v>
          </cell>
          <cell r="H931">
            <v>2</v>
          </cell>
          <cell r="L931">
            <v>4</v>
          </cell>
          <cell r="M931" t="str">
            <v>KIRGIZİSTAN</v>
          </cell>
        </row>
        <row r="932">
          <cell r="E932">
            <v>1</v>
          </cell>
          <cell r="F932">
            <v>6</v>
          </cell>
          <cell r="H932">
            <v>2</v>
          </cell>
          <cell r="L932">
            <v>3</v>
          </cell>
          <cell r="M932" t="str">
            <v>KIRGIZİSTAN</v>
          </cell>
        </row>
        <row r="933">
          <cell r="E933">
            <v>1</v>
          </cell>
          <cell r="F933">
            <v>6</v>
          </cell>
          <cell r="H933">
            <v>2</v>
          </cell>
          <cell r="L933">
            <v>4</v>
          </cell>
          <cell r="M933" t="str">
            <v>KIRGIZİSTAN</v>
          </cell>
        </row>
        <row r="934">
          <cell r="E934">
            <v>1</v>
          </cell>
          <cell r="F934">
            <v>6</v>
          </cell>
          <cell r="H934">
            <v>2</v>
          </cell>
          <cell r="L934">
            <v>3</v>
          </cell>
          <cell r="M934" t="str">
            <v>KIRGIZİSTAN</v>
          </cell>
        </row>
        <row r="935">
          <cell r="E935">
            <v>1</v>
          </cell>
          <cell r="F935">
            <v>6</v>
          </cell>
          <cell r="H935">
            <v>2</v>
          </cell>
          <cell r="L935">
            <v>3</v>
          </cell>
          <cell r="M935" t="str">
            <v>KIRGIZİSTAN</v>
          </cell>
        </row>
        <row r="936">
          <cell r="E936">
            <v>1</v>
          </cell>
          <cell r="F936">
            <v>6</v>
          </cell>
          <cell r="H936">
            <v>2</v>
          </cell>
          <cell r="L936">
            <v>3</v>
          </cell>
          <cell r="M936" t="str">
            <v>KIRGIZİSTAN</v>
          </cell>
        </row>
        <row r="937">
          <cell r="E937">
            <v>1</v>
          </cell>
          <cell r="F937">
            <v>6</v>
          </cell>
          <cell r="H937">
            <v>2</v>
          </cell>
          <cell r="L937">
            <v>3</v>
          </cell>
          <cell r="M937" t="str">
            <v>KIRGIZİSTAN</v>
          </cell>
        </row>
        <row r="938">
          <cell r="E938">
            <v>1</v>
          </cell>
          <cell r="F938">
            <v>6</v>
          </cell>
          <cell r="H938">
            <v>2</v>
          </cell>
          <cell r="L938">
            <v>3</v>
          </cell>
          <cell r="M938" t="str">
            <v>KIRGIZİSTAN</v>
          </cell>
        </row>
        <row r="939">
          <cell r="E939">
            <v>1</v>
          </cell>
          <cell r="F939">
            <v>6</v>
          </cell>
          <cell r="H939">
            <v>2</v>
          </cell>
          <cell r="L939">
            <v>3</v>
          </cell>
          <cell r="M939" t="str">
            <v>KIRGIZİSTAN</v>
          </cell>
        </row>
        <row r="940">
          <cell r="E940">
            <v>1</v>
          </cell>
          <cell r="F940">
            <v>6</v>
          </cell>
          <cell r="H940">
            <v>2</v>
          </cell>
          <cell r="L940">
            <v>3</v>
          </cell>
          <cell r="M940" t="str">
            <v>KIRGIZİSTAN</v>
          </cell>
        </row>
        <row r="941">
          <cell r="E941">
            <v>1</v>
          </cell>
          <cell r="F941">
            <v>6</v>
          </cell>
          <cell r="H941">
            <v>2</v>
          </cell>
          <cell r="L941">
            <v>3</v>
          </cell>
          <cell r="M941" t="str">
            <v>KIRGIZİSTAN</v>
          </cell>
        </row>
        <row r="942">
          <cell r="E942">
            <v>1</v>
          </cell>
          <cell r="F942">
            <v>6</v>
          </cell>
          <cell r="H942">
            <v>2</v>
          </cell>
          <cell r="L942">
            <v>4</v>
          </cell>
          <cell r="M942" t="str">
            <v>KIRGIZİSTAN</v>
          </cell>
        </row>
        <row r="943">
          <cell r="E943">
            <v>1</v>
          </cell>
          <cell r="F943">
            <v>6</v>
          </cell>
          <cell r="H943">
            <v>2</v>
          </cell>
          <cell r="L943">
            <v>3</v>
          </cell>
          <cell r="M943" t="str">
            <v>D</v>
          </cell>
        </row>
        <row r="944">
          <cell r="E944">
            <v>1</v>
          </cell>
          <cell r="F944">
            <v>6</v>
          </cell>
          <cell r="H944">
            <v>2</v>
          </cell>
          <cell r="L944">
            <v>4</v>
          </cell>
          <cell r="M944" t="str">
            <v>D</v>
          </cell>
        </row>
        <row r="945">
          <cell r="E945">
            <v>1</v>
          </cell>
          <cell r="F945">
            <v>6</v>
          </cell>
          <cell r="H945">
            <v>2</v>
          </cell>
          <cell r="L945">
            <v>2</v>
          </cell>
          <cell r="M945" t="str">
            <v>SNG</v>
          </cell>
        </row>
        <row r="946">
          <cell r="E946">
            <v>1</v>
          </cell>
          <cell r="F946">
            <v>7</v>
          </cell>
          <cell r="H946">
            <v>2</v>
          </cell>
          <cell r="L946">
            <v>3</v>
          </cell>
          <cell r="M946" t="str">
            <v>KIRGIZİSTAN</v>
          </cell>
        </row>
        <row r="947">
          <cell r="E947">
            <v>1</v>
          </cell>
          <cell r="F947">
            <v>7</v>
          </cell>
          <cell r="H947">
            <v>2</v>
          </cell>
          <cell r="L947">
            <v>3</v>
          </cell>
          <cell r="M947" t="str">
            <v>KIRGIZİSTAN</v>
          </cell>
        </row>
        <row r="948">
          <cell r="E948">
            <v>1</v>
          </cell>
          <cell r="F948">
            <v>7</v>
          </cell>
          <cell r="H948">
            <v>2</v>
          </cell>
          <cell r="L948">
            <v>3</v>
          </cell>
          <cell r="M948" t="str">
            <v>KIRGIZİSTAN</v>
          </cell>
        </row>
        <row r="949">
          <cell r="E949">
            <v>1</v>
          </cell>
          <cell r="F949">
            <v>7</v>
          </cell>
          <cell r="H949">
            <v>2</v>
          </cell>
          <cell r="L949">
            <v>3</v>
          </cell>
          <cell r="M949" t="str">
            <v>KIRGIZİSTAN</v>
          </cell>
        </row>
        <row r="950">
          <cell r="E950">
            <v>1</v>
          </cell>
          <cell r="F950">
            <v>7</v>
          </cell>
          <cell r="H950">
            <v>2</v>
          </cell>
          <cell r="L950">
            <v>3</v>
          </cell>
          <cell r="M950" t="str">
            <v>KIRGIZİSTAN</v>
          </cell>
        </row>
        <row r="951">
          <cell r="E951">
            <v>1</v>
          </cell>
          <cell r="F951">
            <v>8</v>
          </cell>
          <cell r="H951">
            <v>2</v>
          </cell>
          <cell r="L951">
            <v>4</v>
          </cell>
          <cell r="M951" t="str">
            <v>KIRGIZİSTAN</v>
          </cell>
        </row>
        <row r="952">
          <cell r="E952">
            <v>1</v>
          </cell>
          <cell r="F952">
            <v>8</v>
          </cell>
          <cell r="H952">
            <v>2</v>
          </cell>
          <cell r="L952">
            <v>4</v>
          </cell>
          <cell r="M952" t="str">
            <v>KIRGIZİSTAN</v>
          </cell>
        </row>
        <row r="953">
          <cell r="E953">
            <v>1</v>
          </cell>
          <cell r="F953">
            <v>8</v>
          </cell>
          <cell r="H953">
            <v>2</v>
          </cell>
          <cell r="L953">
            <v>4</v>
          </cell>
          <cell r="M953" t="str">
            <v>KIRGIZİSTAN</v>
          </cell>
        </row>
        <row r="954">
          <cell r="E954">
            <v>1</v>
          </cell>
          <cell r="F954">
            <v>8</v>
          </cell>
          <cell r="H954">
            <v>2</v>
          </cell>
          <cell r="L954">
            <v>3</v>
          </cell>
          <cell r="M954" t="str">
            <v>KIRGIZİSTAN</v>
          </cell>
        </row>
        <row r="955">
          <cell r="E955">
            <v>1</v>
          </cell>
          <cell r="F955">
            <v>8</v>
          </cell>
          <cell r="H955">
            <v>2</v>
          </cell>
          <cell r="L955">
            <v>3</v>
          </cell>
          <cell r="M955" t="str">
            <v>KIRGIZİSTAN</v>
          </cell>
        </row>
        <row r="956">
          <cell r="E956">
            <v>1</v>
          </cell>
          <cell r="F956">
            <v>8</v>
          </cell>
          <cell r="H956">
            <v>2</v>
          </cell>
          <cell r="L956">
            <v>3</v>
          </cell>
          <cell r="M956" t="str">
            <v>KIRGIZİSTAN</v>
          </cell>
        </row>
        <row r="957">
          <cell r="E957">
            <v>1</v>
          </cell>
          <cell r="F957">
            <v>8</v>
          </cell>
          <cell r="H957">
            <v>2</v>
          </cell>
          <cell r="L957">
            <v>3</v>
          </cell>
          <cell r="M957" t="str">
            <v>KIRGIZİSTAN</v>
          </cell>
        </row>
        <row r="958">
          <cell r="E958">
            <v>1</v>
          </cell>
          <cell r="F958">
            <v>8</v>
          </cell>
          <cell r="H958">
            <v>2</v>
          </cell>
          <cell r="L958">
            <v>4</v>
          </cell>
          <cell r="M958" t="str">
            <v>KIRGIZİSTAN</v>
          </cell>
        </row>
        <row r="959">
          <cell r="E959">
            <v>1</v>
          </cell>
          <cell r="F959">
            <v>8</v>
          </cell>
          <cell r="H959">
            <v>2</v>
          </cell>
          <cell r="L959">
            <v>3</v>
          </cell>
          <cell r="M959" t="str">
            <v>KIRGIZİSTAN</v>
          </cell>
        </row>
        <row r="960">
          <cell r="E960">
            <v>1</v>
          </cell>
          <cell r="F960">
            <v>8</v>
          </cell>
          <cell r="H960">
            <v>2</v>
          </cell>
          <cell r="L960">
            <v>3</v>
          </cell>
          <cell r="M960" t="str">
            <v>KIRGIZİSTAN</v>
          </cell>
        </row>
        <row r="961">
          <cell r="E961">
            <v>1</v>
          </cell>
          <cell r="F961">
            <v>8</v>
          </cell>
          <cell r="H961">
            <v>2</v>
          </cell>
          <cell r="L961">
            <v>4</v>
          </cell>
          <cell r="M961" t="str">
            <v>KIRGIZİSTAN</v>
          </cell>
        </row>
        <row r="962">
          <cell r="E962">
            <v>1</v>
          </cell>
          <cell r="F962">
            <v>8</v>
          </cell>
          <cell r="H962">
            <v>2</v>
          </cell>
          <cell r="L962">
            <v>4</v>
          </cell>
          <cell r="M962" t="str">
            <v>KIRGIZİSTAN</v>
          </cell>
        </row>
        <row r="963">
          <cell r="E963">
            <v>1</v>
          </cell>
          <cell r="F963">
            <v>8</v>
          </cell>
          <cell r="H963">
            <v>2</v>
          </cell>
          <cell r="L963">
            <v>3</v>
          </cell>
          <cell r="M963" t="str">
            <v>D</v>
          </cell>
        </row>
        <row r="964">
          <cell r="E964">
            <v>1</v>
          </cell>
          <cell r="F964">
            <v>8</v>
          </cell>
          <cell r="H964">
            <v>2</v>
          </cell>
          <cell r="L964">
            <v>4</v>
          </cell>
          <cell r="M964" t="str">
            <v>KIRGIZİSTAN</v>
          </cell>
        </row>
        <row r="965">
          <cell r="E965">
            <v>1</v>
          </cell>
          <cell r="F965">
            <v>8</v>
          </cell>
          <cell r="H965">
            <v>2</v>
          </cell>
          <cell r="L965">
            <v>4</v>
          </cell>
          <cell r="M965" t="str">
            <v>KIRGIZİSTAN</v>
          </cell>
        </row>
        <row r="966">
          <cell r="E966">
            <v>1</v>
          </cell>
          <cell r="F966">
            <v>8</v>
          </cell>
          <cell r="H966">
            <v>2</v>
          </cell>
          <cell r="L966">
            <v>3</v>
          </cell>
          <cell r="M966" t="str">
            <v>D</v>
          </cell>
        </row>
        <row r="967">
          <cell r="E967">
            <v>1</v>
          </cell>
          <cell r="F967">
            <v>8</v>
          </cell>
          <cell r="H967">
            <v>2</v>
          </cell>
          <cell r="L967">
            <v>3</v>
          </cell>
          <cell r="M967" t="str">
            <v>SNG</v>
          </cell>
        </row>
        <row r="968">
          <cell r="E968">
            <v>1</v>
          </cell>
          <cell r="F968">
            <v>8</v>
          </cell>
          <cell r="H968">
            <v>2</v>
          </cell>
          <cell r="L968">
            <v>3</v>
          </cell>
          <cell r="M968" t="str">
            <v>SNG</v>
          </cell>
        </row>
        <row r="969">
          <cell r="E969">
            <v>1</v>
          </cell>
          <cell r="F969">
            <v>9</v>
          </cell>
          <cell r="H969">
            <v>2</v>
          </cell>
          <cell r="L969">
            <v>3</v>
          </cell>
          <cell r="M969" t="str">
            <v>KIRGIZİSTAN</v>
          </cell>
        </row>
        <row r="970">
          <cell r="E970">
            <v>1</v>
          </cell>
          <cell r="F970">
            <v>9</v>
          </cell>
          <cell r="H970">
            <v>2</v>
          </cell>
          <cell r="L970">
            <v>3</v>
          </cell>
          <cell r="M970" t="str">
            <v>KIRGIZİSTAN</v>
          </cell>
        </row>
        <row r="971">
          <cell r="E971">
            <v>1</v>
          </cell>
          <cell r="F971">
            <v>9</v>
          </cell>
          <cell r="H971">
            <v>2</v>
          </cell>
          <cell r="L971">
            <v>3</v>
          </cell>
          <cell r="M971" t="str">
            <v>KIRGIZİSTAN</v>
          </cell>
        </row>
        <row r="972">
          <cell r="E972">
            <v>1</v>
          </cell>
          <cell r="F972">
            <v>9</v>
          </cell>
          <cell r="H972">
            <v>2</v>
          </cell>
          <cell r="L972">
            <v>3</v>
          </cell>
          <cell r="M972" t="str">
            <v>KIRGIZİSTAN</v>
          </cell>
        </row>
        <row r="973">
          <cell r="E973">
            <v>1</v>
          </cell>
          <cell r="F973">
            <v>9</v>
          </cell>
          <cell r="H973">
            <v>2</v>
          </cell>
          <cell r="L973">
            <v>4</v>
          </cell>
          <cell r="M973" t="str">
            <v>KIRGIZİSTAN</v>
          </cell>
        </row>
        <row r="974">
          <cell r="E974">
            <v>1</v>
          </cell>
          <cell r="F974">
            <v>9</v>
          </cell>
          <cell r="H974">
            <v>2</v>
          </cell>
          <cell r="L974">
            <v>4</v>
          </cell>
          <cell r="M974" t="str">
            <v>KIRGIZİSTAN</v>
          </cell>
        </row>
        <row r="975">
          <cell r="E975">
            <v>1</v>
          </cell>
          <cell r="F975">
            <v>9</v>
          </cell>
          <cell r="H975">
            <v>2</v>
          </cell>
          <cell r="L975">
            <v>3</v>
          </cell>
          <cell r="M975" t="str">
            <v>KIRGIZİSTAN</v>
          </cell>
        </row>
        <row r="976">
          <cell r="E976">
            <v>1</v>
          </cell>
          <cell r="F976">
            <v>9</v>
          </cell>
          <cell r="H976">
            <v>2</v>
          </cell>
          <cell r="L976">
            <v>3</v>
          </cell>
          <cell r="M976" t="str">
            <v>KIRGIZİSTAN</v>
          </cell>
        </row>
        <row r="977">
          <cell r="E977">
            <v>1</v>
          </cell>
          <cell r="F977">
            <v>9</v>
          </cell>
          <cell r="H977">
            <v>2</v>
          </cell>
          <cell r="L977">
            <v>4</v>
          </cell>
          <cell r="M977" t="str">
            <v>KIRGIZİSTAN</v>
          </cell>
        </row>
        <row r="978">
          <cell r="E978">
            <v>1</v>
          </cell>
          <cell r="F978">
            <v>9</v>
          </cell>
          <cell r="H978">
            <v>2</v>
          </cell>
          <cell r="L978">
            <v>4</v>
          </cell>
          <cell r="M978" t="str">
            <v>SNG</v>
          </cell>
        </row>
        <row r="979">
          <cell r="E979">
            <v>1</v>
          </cell>
          <cell r="F979">
            <v>9</v>
          </cell>
          <cell r="H979">
            <v>2</v>
          </cell>
          <cell r="L979">
            <v>3</v>
          </cell>
          <cell r="M979" t="str">
            <v>KIRGIZİSTAN</v>
          </cell>
        </row>
        <row r="980">
          <cell r="E980">
            <v>1</v>
          </cell>
          <cell r="F980">
            <v>9</v>
          </cell>
          <cell r="H980">
            <v>2</v>
          </cell>
          <cell r="L980">
            <v>3</v>
          </cell>
          <cell r="M980" t="str">
            <v>KIRGIZİSTAN</v>
          </cell>
        </row>
        <row r="981">
          <cell r="E981">
            <v>1</v>
          </cell>
          <cell r="F981">
            <v>9</v>
          </cell>
          <cell r="H981">
            <v>2</v>
          </cell>
          <cell r="L981">
            <v>4</v>
          </cell>
          <cell r="M981" t="str">
            <v>KIRGIZİSTAN</v>
          </cell>
        </row>
        <row r="982">
          <cell r="E982">
            <v>1</v>
          </cell>
          <cell r="F982">
            <v>9</v>
          </cell>
          <cell r="H982">
            <v>2</v>
          </cell>
          <cell r="L982">
            <v>3</v>
          </cell>
          <cell r="M982" t="str">
            <v>KIRGIZİSTAN</v>
          </cell>
        </row>
        <row r="983">
          <cell r="E983">
            <v>1</v>
          </cell>
          <cell r="F983">
            <v>9</v>
          </cell>
          <cell r="H983">
            <v>2</v>
          </cell>
          <cell r="L983">
            <v>3</v>
          </cell>
          <cell r="M983" t="str">
            <v>KIRGIZİSTAN</v>
          </cell>
        </row>
        <row r="984">
          <cell r="E984">
            <v>1</v>
          </cell>
          <cell r="F984">
            <v>9</v>
          </cell>
          <cell r="H984">
            <v>2</v>
          </cell>
          <cell r="L984">
            <v>3</v>
          </cell>
          <cell r="M984" t="str">
            <v>KIRGIZİSTAN</v>
          </cell>
        </row>
        <row r="985">
          <cell r="E985">
            <v>1</v>
          </cell>
          <cell r="F985">
            <v>9</v>
          </cell>
          <cell r="H985">
            <v>2</v>
          </cell>
          <cell r="L985">
            <v>3</v>
          </cell>
          <cell r="M985" t="str">
            <v>KIRGIZİSTAN</v>
          </cell>
        </row>
        <row r="986">
          <cell r="E986">
            <v>1</v>
          </cell>
          <cell r="F986">
            <v>9</v>
          </cell>
          <cell r="H986">
            <v>2</v>
          </cell>
          <cell r="L986">
            <v>3</v>
          </cell>
          <cell r="M986" t="str">
            <v>KIRGIZİSTAN</v>
          </cell>
        </row>
        <row r="987">
          <cell r="E987">
            <v>1</v>
          </cell>
          <cell r="F987">
            <v>9</v>
          </cell>
          <cell r="H987">
            <v>2</v>
          </cell>
          <cell r="L987">
            <v>3</v>
          </cell>
          <cell r="M987" t="str">
            <v>KIRGIZİSTAN</v>
          </cell>
        </row>
        <row r="988">
          <cell r="E988">
            <v>1</v>
          </cell>
          <cell r="F988">
            <v>9</v>
          </cell>
          <cell r="H988">
            <v>2</v>
          </cell>
          <cell r="L988">
            <v>3</v>
          </cell>
          <cell r="M988" t="str">
            <v>SNG</v>
          </cell>
        </row>
        <row r="989">
          <cell r="E989">
            <v>1</v>
          </cell>
          <cell r="F989">
            <v>9</v>
          </cell>
          <cell r="H989">
            <v>2</v>
          </cell>
          <cell r="L989">
            <v>3</v>
          </cell>
          <cell r="M989" t="str">
            <v>KIRGIZİSTAN</v>
          </cell>
        </row>
        <row r="990">
          <cell r="E990">
            <v>1</v>
          </cell>
          <cell r="F990">
            <v>9</v>
          </cell>
          <cell r="H990">
            <v>2</v>
          </cell>
          <cell r="L990">
            <v>3</v>
          </cell>
          <cell r="M990" t="str">
            <v>KIRGIZİSTAN</v>
          </cell>
        </row>
        <row r="991">
          <cell r="E991">
            <v>1</v>
          </cell>
          <cell r="F991">
            <v>9</v>
          </cell>
          <cell r="H991">
            <v>2</v>
          </cell>
          <cell r="L991">
            <v>3</v>
          </cell>
          <cell r="M991" t="str">
            <v>KIRGIZİSTAN</v>
          </cell>
        </row>
        <row r="992">
          <cell r="E992">
            <v>1</v>
          </cell>
          <cell r="F992">
            <v>9</v>
          </cell>
          <cell r="H992">
            <v>2</v>
          </cell>
          <cell r="L992">
            <v>4</v>
          </cell>
          <cell r="M992" t="str">
            <v>KIRGIZİSTAN</v>
          </cell>
        </row>
        <row r="993">
          <cell r="E993">
            <v>1</v>
          </cell>
          <cell r="F993">
            <v>9</v>
          </cell>
          <cell r="H993">
            <v>2</v>
          </cell>
          <cell r="L993">
            <v>4</v>
          </cell>
          <cell r="M993" t="str">
            <v>KIRGIZİSTAN</v>
          </cell>
        </row>
        <row r="994">
          <cell r="E994">
            <v>1</v>
          </cell>
          <cell r="F994">
            <v>9</v>
          </cell>
          <cell r="H994">
            <v>2</v>
          </cell>
          <cell r="L994">
            <v>3</v>
          </cell>
          <cell r="M994" t="str">
            <v>KIRGIZİSTAN</v>
          </cell>
        </row>
        <row r="995">
          <cell r="E995">
            <v>1</v>
          </cell>
          <cell r="F995">
            <v>9</v>
          </cell>
          <cell r="H995">
            <v>2</v>
          </cell>
          <cell r="L995">
            <v>4</v>
          </cell>
          <cell r="M995" t="str">
            <v>KIRGIZİSTAN</v>
          </cell>
        </row>
        <row r="996">
          <cell r="E996">
            <v>1</v>
          </cell>
          <cell r="F996">
            <v>9</v>
          </cell>
          <cell r="H996">
            <v>2</v>
          </cell>
          <cell r="L996">
            <v>3</v>
          </cell>
          <cell r="M996" t="str">
            <v>D</v>
          </cell>
        </row>
        <row r="997">
          <cell r="E997">
            <v>1</v>
          </cell>
          <cell r="F997">
            <v>9</v>
          </cell>
          <cell r="H997">
            <v>2</v>
          </cell>
          <cell r="L997">
            <v>3</v>
          </cell>
          <cell r="M997" t="str">
            <v>D</v>
          </cell>
        </row>
        <row r="998">
          <cell r="E998">
            <v>1</v>
          </cell>
          <cell r="F998">
            <v>9</v>
          </cell>
          <cell r="H998">
            <v>2</v>
          </cell>
          <cell r="L998">
            <v>2</v>
          </cell>
          <cell r="M998" t="str">
            <v>D</v>
          </cell>
        </row>
        <row r="999">
          <cell r="E999">
            <v>1</v>
          </cell>
          <cell r="F999">
            <v>9</v>
          </cell>
          <cell r="H999">
            <v>2</v>
          </cell>
          <cell r="L999">
            <v>2</v>
          </cell>
          <cell r="M999" t="str">
            <v>D</v>
          </cell>
        </row>
        <row r="1000">
          <cell r="E1000">
            <v>1</v>
          </cell>
          <cell r="F1000">
            <v>9</v>
          </cell>
          <cell r="H1000">
            <v>2</v>
          </cell>
          <cell r="L1000">
            <v>3</v>
          </cell>
          <cell r="M1000" t="str">
            <v>D</v>
          </cell>
        </row>
        <row r="1001">
          <cell r="E1001">
            <v>1</v>
          </cell>
          <cell r="F1001">
            <v>9</v>
          </cell>
          <cell r="H1001">
            <v>2</v>
          </cell>
          <cell r="L1001">
            <v>3</v>
          </cell>
          <cell r="M1001" t="str">
            <v>SNG</v>
          </cell>
        </row>
        <row r="1002">
          <cell r="E1002">
            <v>1</v>
          </cell>
          <cell r="F1002">
            <v>9</v>
          </cell>
          <cell r="H1002">
            <v>2</v>
          </cell>
          <cell r="L1002">
            <v>3</v>
          </cell>
          <cell r="M1002" t="str">
            <v>SNG</v>
          </cell>
        </row>
        <row r="1003">
          <cell r="E1003">
            <v>1</v>
          </cell>
          <cell r="F1003">
            <v>9</v>
          </cell>
          <cell r="H1003">
            <v>2</v>
          </cell>
          <cell r="L1003">
            <v>3</v>
          </cell>
          <cell r="M1003" t="str">
            <v>SNG</v>
          </cell>
        </row>
        <row r="1004">
          <cell r="E1004">
            <v>2</v>
          </cell>
          <cell r="F1004">
            <v>1</v>
          </cell>
          <cell r="H1004">
            <v>2</v>
          </cell>
          <cell r="L1004">
            <v>4</v>
          </cell>
          <cell r="M1004" t="str">
            <v>KIRGIZİSTAN</v>
          </cell>
        </row>
        <row r="1005">
          <cell r="E1005">
            <v>2</v>
          </cell>
          <cell r="F1005">
            <v>1</v>
          </cell>
          <cell r="H1005">
            <v>2</v>
          </cell>
          <cell r="L1005">
            <v>3</v>
          </cell>
          <cell r="M1005" t="str">
            <v>KIRGIZİSTAN</v>
          </cell>
        </row>
        <row r="1006">
          <cell r="E1006">
            <v>2</v>
          </cell>
          <cell r="F1006">
            <v>1</v>
          </cell>
          <cell r="H1006">
            <v>2</v>
          </cell>
          <cell r="L1006">
            <v>4</v>
          </cell>
          <cell r="M1006" t="str">
            <v>KIRGIZİSTAN</v>
          </cell>
        </row>
        <row r="1007">
          <cell r="E1007">
            <v>2</v>
          </cell>
          <cell r="F1007">
            <v>1</v>
          </cell>
          <cell r="H1007">
            <v>2</v>
          </cell>
          <cell r="L1007">
            <v>4</v>
          </cell>
          <cell r="M1007" t="str">
            <v>KIRGIZİSTAN</v>
          </cell>
        </row>
        <row r="1008">
          <cell r="E1008">
            <v>2</v>
          </cell>
          <cell r="F1008">
            <v>1</v>
          </cell>
          <cell r="H1008">
            <v>2</v>
          </cell>
          <cell r="L1008">
            <v>3</v>
          </cell>
          <cell r="M1008" t="str">
            <v>KIRGIZİSTAN</v>
          </cell>
        </row>
        <row r="1009">
          <cell r="E1009">
            <v>2</v>
          </cell>
          <cell r="F1009">
            <v>1</v>
          </cell>
          <cell r="H1009">
            <v>2</v>
          </cell>
          <cell r="L1009">
            <v>3</v>
          </cell>
          <cell r="M1009" t="str">
            <v>KIRGIZİSTAN</v>
          </cell>
        </row>
        <row r="1010">
          <cell r="E1010">
            <v>2</v>
          </cell>
          <cell r="F1010">
            <v>1</v>
          </cell>
          <cell r="H1010">
            <v>2</v>
          </cell>
          <cell r="L1010">
            <v>3</v>
          </cell>
          <cell r="M1010" t="str">
            <v>KIRGIZİSTAN</v>
          </cell>
        </row>
        <row r="1011">
          <cell r="E1011">
            <v>2</v>
          </cell>
          <cell r="F1011">
            <v>1</v>
          </cell>
          <cell r="H1011">
            <v>2</v>
          </cell>
          <cell r="L1011">
            <v>3</v>
          </cell>
          <cell r="M1011" t="str">
            <v>KIRGIZİSTAN</v>
          </cell>
        </row>
        <row r="1012">
          <cell r="E1012">
            <v>2</v>
          </cell>
          <cell r="F1012">
            <v>1</v>
          </cell>
          <cell r="H1012">
            <v>2</v>
          </cell>
          <cell r="L1012">
            <v>3</v>
          </cell>
          <cell r="M1012" t="str">
            <v>KIRGIZİSTAN</v>
          </cell>
        </row>
        <row r="1013">
          <cell r="E1013">
            <v>2</v>
          </cell>
          <cell r="F1013">
            <v>1</v>
          </cell>
          <cell r="H1013">
            <v>2</v>
          </cell>
          <cell r="L1013">
            <v>3</v>
          </cell>
          <cell r="M1013" t="str">
            <v>KIRGIZİSTAN</v>
          </cell>
        </row>
        <row r="1014">
          <cell r="E1014">
            <v>2</v>
          </cell>
          <cell r="F1014">
            <v>1</v>
          </cell>
          <cell r="H1014">
            <v>2</v>
          </cell>
          <cell r="L1014">
            <v>3</v>
          </cell>
          <cell r="M1014" t="str">
            <v>KIRGIZİSTAN</v>
          </cell>
        </row>
        <row r="1015">
          <cell r="E1015">
            <v>2</v>
          </cell>
          <cell r="F1015">
            <v>1</v>
          </cell>
          <cell r="H1015">
            <v>2</v>
          </cell>
          <cell r="L1015">
            <v>3</v>
          </cell>
          <cell r="M1015" t="str">
            <v>KIRGIZİSTAN</v>
          </cell>
        </row>
        <row r="1016">
          <cell r="E1016">
            <v>2</v>
          </cell>
          <cell r="F1016">
            <v>1</v>
          </cell>
          <cell r="H1016">
            <v>2</v>
          </cell>
          <cell r="L1016">
            <v>4</v>
          </cell>
          <cell r="M1016" t="str">
            <v>KIRGIZİSTAN</v>
          </cell>
        </row>
        <row r="1017">
          <cell r="E1017">
            <v>2</v>
          </cell>
          <cell r="F1017">
            <v>1</v>
          </cell>
          <cell r="H1017">
            <v>2</v>
          </cell>
          <cell r="L1017">
            <v>3</v>
          </cell>
          <cell r="M1017" t="str">
            <v>KIRGIZİSTAN</v>
          </cell>
        </row>
        <row r="1018">
          <cell r="E1018">
            <v>2</v>
          </cell>
          <cell r="F1018">
            <v>1</v>
          </cell>
          <cell r="H1018">
            <v>2</v>
          </cell>
          <cell r="L1018">
            <v>3</v>
          </cell>
          <cell r="M1018" t="str">
            <v>KIRGIZİSTAN</v>
          </cell>
        </row>
        <row r="1019">
          <cell r="E1019">
            <v>2</v>
          </cell>
          <cell r="F1019">
            <v>1</v>
          </cell>
          <cell r="H1019">
            <v>2</v>
          </cell>
          <cell r="L1019">
            <v>3</v>
          </cell>
          <cell r="M1019" t="str">
            <v>KIRGIZİSTAN</v>
          </cell>
        </row>
        <row r="1020">
          <cell r="E1020">
            <v>2</v>
          </cell>
          <cell r="F1020">
            <v>1</v>
          </cell>
          <cell r="H1020">
            <v>2</v>
          </cell>
          <cell r="L1020">
            <v>4</v>
          </cell>
          <cell r="M1020" t="str">
            <v>KIRGIZİSTAN</v>
          </cell>
        </row>
        <row r="1021">
          <cell r="E1021">
            <v>2</v>
          </cell>
          <cell r="F1021">
            <v>1</v>
          </cell>
          <cell r="H1021">
            <v>2</v>
          </cell>
          <cell r="L1021">
            <v>4</v>
          </cell>
          <cell r="M1021" t="str">
            <v>KIRGIZİSTAN</v>
          </cell>
        </row>
        <row r="1022">
          <cell r="E1022">
            <v>2</v>
          </cell>
          <cell r="F1022">
            <v>1</v>
          </cell>
          <cell r="H1022">
            <v>2</v>
          </cell>
          <cell r="L1022">
            <v>4</v>
          </cell>
          <cell r="M1022" t="str">
            <v>KIRGIZİSTAN</v>
          </cell>
        </row>
        <row r="1023">
          <cell r="E1023">
            <v>2</v>
          </cell>
          <cell r="F1023">
            <v>1</v>
          </cell>
          <cell r="H1023">
            <v>2</v>
          </cell>
          <cell r="L1023">
            <v>4</v>
          </cell>
          <cell r="M1023" t="str">
            <v>KIRGIZİSTAN</v>
          </cell>
        </row>
        <row r="1024">
          <cell r="E1024">
            <v>2</v>
          </cell>
          <cell r="F1024">
            <v>1</v>
          </cell>
          <cell r="H1024">
            <v>2</v>
          </cell>
          <cell r="L1024">
            <v>3</v>
          </cell>
          <cell r="M1024" t="str">
            <v>KIRGIZİSTAN</v>
          </cell>
        </row>
        <row r="1025">
          <cell r="E1025">
            <v>2</v>
          </cell>
          <cell r="F1025">
            <v>1</v>
          </cell>
          <cell r="H1025">
            <v>2</v>
          </cell>
          <cell r="L1025">
            <v>4</v>
          </cell>
          <cell r="M1025" t="str">
            <v>KIRGIZİSTAN</v>
          </cell>
        </row>
        <row r="1026">
          <cell r="E1026">
            <v>2</v>
          </cell>
          <cell r="F1026">
            <v>1</v>
          </cell>
          <cell r="H1026">
            <v>2</v>
          </cell>
          <cell r="L1026">
            <v>3</v>
          </cell>
          <cell r="M1026" t="str">
            <v>KIRGIZİSTAN</v>
          </cell>
        </row>
        <row r="1027">
          <cell r="E1027">
            <v>2</v>
          </cell>
          <cell r="F1027">
            <v>1</v>
          </cell>
          <cell r="H1027">
            <v>2</v>
          </cell>
          <cell r="L1027">
            <v>3</v>
          </cell>
          <cell r="M1027" t="str">
            <v>KIRGIZİSTAN</v>
          </cell>
        </row>
        <row r="1028">
          <cell r="E1028">
            <v>2</v>
          </cell>
          <cell r="F1028">
            <v>1</v>
          </cell>
          <cell r="H1028">
            <v>2</v>
          </cell>
          <cell r="L1028">
            <v>3</v>
          </cell>
          <cell r="M1028" t="str">
            <v>D</v>
          </cell>
        </row>
        <row r="1029">
          <cell r="E1029">
            <v>2</v>
          </cell>
          <cell r="F1029">
            <v>2</v>
          </cell>
          <cell r="H1029">
            <v>2</v>
          </cell>
          <cell r="L1029">
            <v>4</v>
          </cell>
          <cell r="M1029" t="str">
            <v>KIRGIZİSTAN</v>
          </cell>
        </row>
        <row r="1030">
          <cell r="E1030">
            <v>2</v>
          </cell>
          <cell r="F1030">
            <v>2</v>
          </cell>
          <cell r="H1030">
            <v>2</v>
          </cell>
          <cell r="L1030">
            <v>3</v>
          </cell>
          <cell r="M1030" t="str">
            <v>KIRGIZİSTAN</v>
          </cell>
        </row>
        <row r="1031">
          <cell r="E1031">
            <v>2</v>
          </cell>
          <cell r="F1031">
            <v>2</v>
          </cell>
          <cell r="H1031">
            <v>2</v>
          </cell>
          <cell r="L1031">
            <v>4</v>
          </cell>
          <cell r="M1031" t="str">
            <v>KIRGIZİSTAN</v>
          </cell>
        </row>
        <row r="1032">
          <cell r="E1032">
            <v>2</v>
          </cell>
          <cell r="F1032">
            <v>2</v>
          </cell>
          <cell r="H1032">
            <v>2</v>
          </cell>
          <cell r="L1032">
            <v>3</v>
          </cell>
          <cell r="M1032" t="str">
            <v>KIRGIZİSTAN</v>
          </cell>
        </row>
        <row r="1033">
          <cell r="E1033">
            <v>2</v>
          </cell>
          <cell r="F1033">
            <v>2</v>
          </cell>
          <cell r="H1033">
            <v>2</v>
          </cell>
          <cell r="L1033">
            <v>3</v>
          </cell>
          <cell r="M1033" t="str">
            <v>KIRGIZİSTAN</v>
          </cell>
        </row>
        <row r="1034">
          <cell r="E1034">
            <v>2</v>
          </cell>
          <cell r="F1034">
            <v>2</v>
          </cell>
          <cell r="H1034">
            <v>2</v>
          </cell>
          <cell r="L1034">
            <v>3</v>
          </cell>
          <cell r="M1034" t="str">
            <v>KIRGIZİSTAN</v>
          </cell>
        </row>
        <row r="1035">
          <cell r="E1035">
            <v>2</v>
          </cell>
          <cell r="F1035">
            <v>2</v>
          </cell>
          <cell r="H1035">
            <v>2</v>
          </cell>
          <cell r="L1035">
            <v>4</v>
          </cell>
          <cell r="M1035" t="str">
            <v>KIRGIZİSTAN</v>
          </cell>
        </row>
        <row r="1036">
          <cell r="E1036">
            <v>2</v>
          </cell>
          <cell r="F1036">
            <v>2</v>
          </cell>
          <cell r="H1036">
            <v>2</v>
          </cell>
          <cell r="L1036">
            <v>3</v>
          </cell>
          <cell r="M1036" t="str">
            <v>KIRGIZİSTAN</v>
          </cell>
        </row>
        <row r="1037">
          <cell r="E1037">
            <v>2</v>
          </cell>
          <cell r="F1037">
            <v>2</v>
          </cell>
          <cell r="H1037">
            <v>2</v>
          </cell>
          <cell r="L1037">
            <v>4</v>
          </cell>
          <cell r="M1037" t="str">
            <v>KIRGIZİSTAN</v>
          </cell>
        </row>
        <row r="1038">
          <cell r="E1038">
            <v>2</v>
          </cell>
          <cell r="F1038">
            <v>2</v>
          </cell>
          <cell r="H1038">
            <v>2</v>
          </cell>
          <cell r="L1038">
            <v>3</v>
          </cell>
          <cell r="M1038" t="str">
            <v>KIRGIZİSTAN</v>
          </cell>
        </row>
        <row r="1039">
          <cell r="E1039">
            <v>2</v>
          </cell>
          <cell r="F1039">
            <v>2</v>
          </cell>
          <cell r="H1039">
            <v>2</v>
          </cell>
          <cell r="L1039">
            <v>4</v>
          </cell>
          <cell r="M1039" t="str">
            <v>KIRGIZİSTAN</v>
          </cell>
        </row>
        <row r="1040">
          <cell r="E1040">
            <v>2</v>
          </cell>
          <cell r="F1040">
            <v>2</v>
          </cell>
          <cell r="H1040">
            <v>2</v>
          </cell>
          <cell r="L1040">
            <v>3</v>
          </cell>
          <cell r="M1040" t="str">
            <v>KIRGIZİSTAN</v>
          </cell>
        </row>
        <row r="1041">
          <cell r="E1041">
            <v>2</v>
          </cell>
          <cell r="F1041">
            <v>2</v>
          </cell>
          <cell r="H1041">
            <v>2</v>
          </cell>
          <cell r="L1041">
            <v>3</v>
          </cell>
          <cell r="M1041" t="str">
            <v>KIRGIZİSTAN</v>
          </cell>
        </row>
        <row r="1042">
          <cell r="E1042">
            <v>2</v>
          </cell>
          <cell r="F1042">
            <v>2</v>
          </cell>
          <cell r="H1042">
            <v>2</v>
          </cell>
          <cell r="L1042">
            <v>3</v>
          </cell>
          <cell r="M1042" t="str">
            <v>KIRGIZİSTAN</v>
          </cell>
        </row>
        <row r="1043">
          <cell r="E1043">
            <v>2</v>
          </cell>
          <cell r="F1043">
            <v>2</v>
          </cell>
          <cell r="H1043">
            <v>2</v>
          </cell>
          <cell r="L1043">
            <v>3</v>
          </cell>
          <cell r="M1043" t="str">
            <v>KIRGIZİSTAN</v>
          </cell>
        </row>
        <row r="1044">
          <cell r="E1044">
            <v>2</v>
          </cell>
          <cell r="F1044">
            <v>2</v>
          </cell>
          <cell r="H1044">
            <v>2</v>
          </cell>
          <cell r="L1044">
            <v>3</v>
          </cell>
          <cell r="M1044" t="str">
            <v>KIRGIZİSTAN</v>
          </cell>
        </row>
        <row r="1045">
          <cell r="E1045">
            <v>2</v>
          </cell>
          <cell r="F1045">
            <v>2</v>
          </cell>
          <cell r="H1045">
            <v>2</v>
          </cell>
          <cell r="L1045">
            <v>3</v>
          </cell>
          <cell r="M1045" t="str">
            <v>KIRGIZİSTAN</v>
          </cell>
        </row>
        <row r="1046">
          <cell r="E1046">
            <v>2</v>
          </cell>
          <cell r="F1046">
            <v>2</v>
          </cell>
          <cell r="H1046">
            <v>2</v>
          </cell>
          <cell r="L1046">
            <v>3</v>
          </cell>
          <cell r="M1046" t="str">
            <v>KIRGIZİSTAN</v>
          </cell>
        </row>
        <row r="1047">
          <cell r="E1047">
            <v>2</v>
          </cell>
          <cell r="F1047">
            <v>2</v>
          </cell>
          <cell r="H1047">
            <v>2</v>
          </cell>
          <cell r="L1047">
            <v>3</v>
          </cell>
          <cell r="M1047" t="str">
            <v>KIRGIZİSTAN</v>
          </cell>
        </row>
        <row r="1048">
          <cell r="E1048">
            <v>2</v>
          </cell>
          <cell r="F1048">
            <v>2</v>
          </cell>
          <cell r="H1048">
            <v>2</v>
          </cell>
          <cell r="L1048">
            <v>3</v>
          </cell>
          <cell r="M1048" t="str">
            <v>KIRGIZİSTAN</v>
          </cell>
        </row>
        <row r="1049">
          <cell r="E1049">
            <v>2</v>
          </cell>
          <cell r="F1049">
            <v>2</v>
          </cell>
          <cell r="H1049">
            <v>2</v>
          </cell>
          <cell r="L1049">
            <v>4</v>
          </cell>
          <cell r="M1049" t="str">
            <v>KIRGIZİSTAN</v>
          </cell>
        </row>
        <row r="1050">
          <cell r="E1050">
            <v>2</v>
          </cell>
          <cell r="F1050">
            <v>2</v>
          </cell>
          <cell r="H1050">
            <v>2</v>
          </cell>
          <cell r="L1050">
            <v>3</v>
          </cell>
          <cell r="M1050" t="str">
            <v>KIRGIZİSTAN</v>
          </cell>
        </row>
        <row r="1051">
          <cell r="E1051">
            <v>2</v>
          </cell>
          <cell r="F1051">
            <v>2</v>
          </cell>
          <cell r="H1051">
            <v>2</v>
          </cell>
          <cell r="L1051">
            <v>3</v>
          </cell>
          <cell r="M1051" t="str">
            <v>KIRGIZİSTAN</v>
          </cell>
        </row>
        <row r="1052">
          <cell r="E1052">
            <v>2</v>
          </cell>
          <cell r="F1052">
            <v>2</v>
          </cell>
          <cell r="H1052">
            <v>2</v>
          </cell>
          <cell r="L1052">
            <v>4</v>
          </cell>
          <cell r="M1052" t="str">
            <v>KIRGIZİSTAN</v>
          </cell>
        </row>
        <row r="1053">
          <cell r="E1053">
            <v>2</v>
          </cell>
          <cell r="F1053">
            <v>2</v>
          </cell>
          <cell r="H1053">
            <v>2</v>
          </cell>
          <cell r="L1053">
            <v>4</v>
          </cell>
          <cell r="M1053" t="str">
            <v>KIRGIZİSTAN</v>
          </cell>
        </row>
        <row r="1054">
          <cell r="E1054">
            <v>2</v>
          </cell>
          <cell r="F1054">
            <v>2</v>
          </cell>
          <cell r="H1054">
            <v>2</v>
          </cell>
          <cell r="L1054">
            <v>4</v>
          </cell>
          <cell r="M1054" t="str">
            <v>KIRGIZİSTAN</v>
          </cell>
        </row>
        <row r="1055">
          <cell r="E1055">
            <v>2</v>
          </cell>
          <cell r="F1055">
            <v>2</v>
          </cell>
          <cell r="H1055">
            <v>2</v>
          </cell>
          <cell r="L1055">
            <v>3</v>
          </cell>
          <cell r="M1055" t="str">
            <v>D</v>
          </cell>
        </row>
        <row r="1056">
          <cell r="E1056">
            <v>2</v>
          </cell>
          <cell r="F1056">
            <v>2</v>
          </cell>
          <cell r="H1056">
            <v>2</v>
          </cell>
          <cell r="L1056">
            <v>3</v>
          </cell>
          <cell r="M1056" t="str">
            <v>SNG</v>
          </cell>
        </row>
        <row r="1057">
          <cell r="E1057">
            <v>2</v>
          </cell>
          <cell r="F1057">
            <v>4</v>
          </cell>
          <cell r="H1057">
            <v>2</v>
          </cell>
          <cell r="L1057">
            <v>3</v>
          </cell>
          <cell r="M1057" t="str">
            <v>KIRGIZİSTAN</v>
          </cell>
        </row>
        <row r="1058">
          <cell r="E1058">
            <v>2</v>
          </cell>
          <cell r="F1058">
            <v>4</v>
          </cell>
          <cell r="H1058">
            <v>2</v>
          </cell>
          <cell r="L1058">
            <v>3</v>
          </cell>
          <cell r="M1058" t="str">
            <v>KIRGIZİSTAN</v>
          </cell>
        </row>
        <row r="1059">
          <cell r="E1059">
            <v>2</v>
          </cell>
          <cell r="F1059">
            <v>4</v>
          </cell>
          <cell r="H1059">
            <v>2</v>
          </cell>
          <cell r="L1059">
            <v>3</v>
          </cell>
          <cell r="M1059" t="str">
            <v>KIRGIZİSTAN</v>
          </cell>
        </row>
        <row r="1060">
          <cell r="E1060">
            <v>2</v>
          </cell>
          <cell r="F1060">
            <v>4</v>
          </cell>
          <cell r="H1060">
            <v>2</v>
          </cell>
          <cell r="L1060">
            <v>4</v>
          </cell>
          <cell r="M1060" t="str">
            <v>KIRGIZİSTAN</v>
          </cell>
        </row>
        <row r="1061">
          <cell r="E1061">
            <v>2</v>
          </cell>
          <cell r="F1061">
            <v>4</v>
          </cell>
          <cell r="H1061">
            <v>2</v>
          </cell>
          <cell r="L1061">
            <v>3</v>
          </cell>
          <cell r="M1061" t="str">
            <v>KIRGIZİSTAN</v>
          </cell>
        </row>
        <row r="1062">
          <cell r="E1062">
            <v>2</v>
          </cell>
          <cell r="F1062">
            <v>4</v>
          </cell>
          <cell r="H1062">
            <v>2</v>
          </cell>
          <cell r="L1062">
            <v>3</v>
          </cell>
          <cell r="M1062" t="str">
            <v>KIRGIZİSTAN</v>
          </cell>
        </row>
        <row r="1063">
          <cell r="E1063">
            <v>2</v>
          </cell>
          <cell r="F1063">
            <v>4</v>
          </cell>
          <cell r="H1063">
            <v>2</v>
          </cell>
          <cell r="L1063">
            <v>4</v>
          </cell>
          <cell r="M1063" t="str">
            <v>KIRGIZİSTAN</v>
          </cell>
        </row>
        <row r="1064">
          <cell r="E1064">
            <v>2</v>
          </cell>
          <cell r="F1064">
            <v>4</v>
          </cell>
          <cell r="H1064">
            <v>2</v>
          </cell>
          <cell r="L1064">
            <v>3</v>
          </cell>
          <cell r="M1064" t="str">
            <v>KIRGIZİSTAN</v>
          </cell>
        </row>
        <row r="1065">
          <cell r="E1065">
            <v>2</v>
          </cell>
          <cell r="F1065">
            <v>4</v>
          </cell>
          <cell r="H1065">
            <v>2</v>
          </cell>
          <cell r="L1065">
            <v>3</v>
          </cell>
          <cell r="M1065" t="str">
            <v>KIRGIZİSTAN</v>
          </cell>
        </row>
        <row r="1066">
          <cell r="E1066">
            <v>2</v>
          </cell>
          <cell r="F1066">
            <v>4</v>
          </cell>
          <cell r="H1066">
            <v>2</v>
          </cell>
          <cell r="L1066">
            <v>3</v>
          </cell>
          <cell r="M1066" t="str">
            <v>KIRGIZİSTAN</v>
          </cell>
        </row>
        <row r="1067">
          <cell r="E1067">
            <v>2</v>
          </cell>
          <cell r="F1067">
            <v>4</v>
          </cell>
          <cell r="H1067">
            <v>2</v>
          </cell>
          <cell r="L1067">
            <v>3</v>
          </cell>
          <cell r="M1067" t="str">
            <v>KIRGIZİSTAN</v>
          </cell>
        </row>
        <row r="1068">
          <cell r="E1068">
            <v>2</v>
          </cell>
          <cell r="F1068">
            <v>4</v>
          </cell>
          <cell r="H1068">
            <v>2</v>
          </cell>
          <cell r="L1068">
            <v>3</v>
          </cell>
          <cell r="M1068" t="str">
            <v>KIRGIZİSTAN</v>
          </cell>
        </row>
        <row r="1069">
          <cell r="E1069">
            <v>2</v>
          </cell>
          <cell r="F1069">
            <v>4</v>
          </cell>
          <cell r="H1069">
            <v>2</v>
          </cell>
          <cell r="L1069">
            <v>4</v>
          </cell>
          <cell r="M1069" t="str">
            <v>KIRGIZİSTAN</v>
          </cell>
        </row>
        <row r="1070">
          <cell r="E1070">
            <v>2</v>
          </cell>
          <cell r="F1070">
            <v>4</v>
          </cell>
          <cell r="H1070">
            <v>2</v>
          </cell>
          <cell r="L1070">
            <v>3</v>
          </cell>
          <cell r="M1070" t="str">
            <v>KIRGIZİSTAN</v>
          </cell>
        </row>
        <row r="1071">
          <cell r="E1071">
            <v>2</v>
          </cell>
          <cell r="F1071">
            <v>4</v>
          </cell>
          <cell r="H1071">
            <v>2</v>
          </cell>
          <cell r="L1071">
            <v>3</v>
          </cell>
          <cell r="M1071" t="str">
            <v>KIRGIZİSTAN</v>
          </cell>
        </row>
        <row r="1072">
          <cell r="E1072">
            <v>2</v>
          </cell>
          <cell r="F1072">
            <v>4</v>
          </cell>
          <cell r="H1072">
            <v>2</v>
          </cell>
          <cell r="L1072">
            <v>4</v>
          </cell>
          <cell r="M1072" t="str">
            <v>KIRGIZİSTAN</v>
          </cell>
        </row>
        <row r="1073">
          <cell r="E1073">
            <v>2</v>
          </cell>
          <cell r="F1073">
            <v>4</v>
          </cell>
          <cell r="H1073">
            <v>2</v>
          </cell>
          <cell r="L1073">
            <v>3</v>
          </cell>
          <cell r="M1073" t="str">
            <v>KIRGIZİSTAN</v>
          </cell>
        </row>
        <row r="1074">
          <cell r="E1074">
            <v>2</v>
          </cell>
          <cell r="F1074">
            <v>4</v>
          </cell>
          <cell r="H1074">
            <v>2</v>
          </cell>
          <cell r="L1074">
            <v>3</v>
          </cell>
          <cell r="M1074" t="str">
            <v>KIRGIZİSTAN</v>
          </cell>
        </row>
        <row r="1075">
          <cell r="E1075">
            <v>2</v>
          </cell>
          <cell r="F1075">
            <v>4</v>
          </cell>
          <cell r="H1075">
            <v>2</v>
          </cell>
          <cell r="L1075">
            <v>3</v>
          </cell>
          <cell r="M1075" t="str">
            <v>KIRGIZİSTAN</v>
          </cell>
        </row>
        <row r="1076">
          <cell r="E1076">
            <v>2</v>
          </cell>
          <cell r="F1076">
            <v>4</v>
          </cell>
          <cell r="H1076">
            <v>2</v>
          </cell>
          <cell r="L1076">
            <v>3</v>
          </cell>
          <cell r="M1076" t="str">
            <v>SNG</v>
          </cell>
        </row>
        <row r="1077">
          <cell r="E1077">
            <v>2</v>
          </cell>
          <cell r="F1077">
            <v>4</v>
          </cell>
          <cell r="H1077">
            <v>2</v>
          </cell>
          <cell r="L1077">
            <v>3</v>
          </cell>
          <cell r="M1077" t="str">
            <v>KIRGIZİSTAN</v>
          </cell>
        </row>
        <row r="1078">
          <cell r="E1078">
            <v>2</v>
          </cell>
          <cell r="F1078">
            <v>4</v>
          </cell>
          <cell r="H1078">
            <v>2</v>
          </cell>
          <cell r="L1078">
            <v>3</v>
          </cell>
          <cell r="M1078" t="str">
            <v>D</v>
          </cell>
        </row>
        <row r="1079">
          <cell r="E1079">
            <v>2</v>
          </cell>
          <cell r="F1079">
            <v>4</v>
          </cell>
          <cell r="H1079">
            <v>2</v>
          </cell>
          <cell r="L1079">
            <v>3</v>
          </cell>
          <cell r="M1079" t="str">
            <v>D</v>
          </cell>
        </row>
        <row r="1080">
          <cell r="E1080">
            <v>2</v>
          </cell>
          <cell r="F1080">
            <v>4</v>
          </cell>
          <cell r="H1080">
            <v>2</v>
          </cell>
          <cell r="L1080">
            <v>2</v>
          </cell>
          <cell r="M1080" t="str">
            <v>SNG</v>
          </cell>
        </row>
        <row r="1081">
          <cell r="E1081">
            <v>2</v>
          </cell>
          <cell r="F1081">
            <v>4</v>
          </cell>
          <cell r="H1081">
            <v>2</v>
          </cell>
          <cell r="L1081">
            <v>2</v>
          </cell>
          <cell r="M1081" t="str">
            <v>SNG</v>
          </cell>
        </row>
        <row r="1082">
          <cell r="E1082">
            <v>2</v>
          </cell>
          <cell r="F1082">
            <v>4</v>
          </cell>
          <cell r="H1082">
            <v>2</v>
          </cell>
          <cell r="L1082">
            <v>2</v>
          </cell>
          <cell r="M1082" t="str">
            <v>SNG</v>
          </cell>
        </row>
        <row r="1083">
          <cell r="E1083">
            <v>2</v>
          </cell>
          <cell r="F1083">
            <v>4</v>
          </cell>
          <cell r="H1083">
            <v>2</v>
          </cell>
          <cell r="L1083">
            <v>2</v>
          </cell>
          <cell r="M1083" t="str">
            <v>KIRGIZİSTAN</v>
          </cell>
        </row>
        <row r="1084">
          <cell r="E1084">
            <v>2</v>
          </cell>
          <cell r="F1084">
            <v>4</v>
          </cell>
          <cell r="H1084">
            <v>2</v>
          </cell>
          <cell r="L1084">
            <v>2</v>
          </cell>
          <cell r="M1084" t="str">
            <v>SNG</v>
          </cell>
        </row>
        <row r="1085">
          <cell r="E1085">
            <v>2</v>
          </cell>
          <cell r="F1085">
            <v>4</v>
          </cell>
          <cell r="H1085">
            <v>2</v>
          </cell>
          <cell r="L1085">
            <v>2</v>
          </cell>
          <cell r="M1085" t="str">
            <v>SNG</v>
          </cell>
        </row>
        <row r="1086">
          <cell r="E1086">
            <v>2</v>
          </cell>
          <cell r="F1086">
            <v>5</v>
          </cell>
          <cell r="H1086">
            <v>2</v>
          </cell>
          <cell r="L1086">
            <v>3</v>
          </cell>
          <cell r="M1086" t="str">
            <v>KIRGIZİSTAN</v>
          </cell>
        </row>
        <row r="1087">
          <cell r="E1087">
            <v>2</v>
          </cell>
          <cell r="F1087">
            <v>5</v>
          </cell>
          <cell r="H1087">
            <v>2</v>
          </cell>
          <cell r="L1087">
            <v>3</v>
          </cell>
          <cell r="M1087" t="str">
            <v>KIRGIZİSTAN</v>
          </cell>
        </row>
        <row r="1088">
          <cell r="E1088">
            <v>2</v>
          </cell>
          <cell r="F1088">
            <v>5</v>
          </cell>
          <cell r="H1088">
            <v>2</v>
          </cell>
          <cell r="L1088">
            <v>3</v>
          </cell>
          <cell r="M1088" t="str">
            <v>KIRGIZİSTAN</v>
          </cell>
        </row>
        <row r="1089">
          <cell r="E1089">
            <v>2</v>
          </cell>
          <cell r="F1089">
            <v>5</v>
          </cell>
          <cell r="H1089">
            <v>2</v>
          </cell>
          <cell r="L1089">
            <v>3</v>
          </cell>
          <cell r="M1089" t="str">
            <v>KIRGIZİSTAN</v>
          </cell>
        </row>
        <row r="1090">
          <cell r="E1090">
            <v>2</v>
          </cell>
          <cell r="F1090">
            <v>5</v>
          </cell>
          <cell r="H1090">
            <v>2</v>
          </cell>
          <cell r="L1090">
            <v>3</v>
          </cell>
          <cell r="M1090" t="str">
            <v>KIRGIZİSTAN</v>
          </cell>
        </row>
        <row r="1091">
          <cell r="E1091">
            <v>2</v>
          </cell>
          <cell r="F1091">
            <v>5</v>
          </cell>
          <cell r="H1091">
            <v>2</v>
          </cell>
          <cell r="L1091">
            <v>3</v>
          </cell>
          <cell r="M1091" t="str">
            <v>KIRGIZİSTAN</v>
          </cell>
        </row>
        <row r="1092">
          <cell r="E1092">
            <v>2</v>
          </cell>
          <cell r="F1092">
            <v>5</v>
          </cell>
          <cell r="H1092">
            <v>2</v>
          </cell>
          <cell r="L1092">
            <v>4</v>
          </cell>
          <cell r="M1092" t="str">
            <v>KIRGIZİSTAN</v>
          </cell>
        </row>
        <row r="1093">
          <cell r="E1093">
            <v>2</v>
          </cell>
          <cell r="F1093">
            <v>5</v>
          </cell>
          <cell r="H1093">
            <v>2</v>
          </cell>
          <cell r="L1093">
            <v>3</v>
          </cell>
          <cell r="M1093" t="str">
            <v>KIRGIZİSTAN</v>
          </cell>
        </row>
        <row r="1094">
          <cell r="E1094">
            <v>2</v>
          </cell>
          <cell r="F1094">
            <v>5</v>
          </cell>
          <cell r="H1094">
            <v>2</v>
          </cell>
          <cell r="L1094">
            <v>3</v>
          </cell>
          <cell r="M1094" t="str">
            <v>KIRGIZİSTAN</v>
          </cell>
        </row>
        <row r="1095">
          <cell r="E1095">
            <v>2</v>
          </cell>
          <cell r="F1095">
            <v>5</v>
          </cell>
          <cell r="H1095">
            <v>2</v>
          </cell>
          <cell r="L1095">
            <v>3</v>
          </cell>
          <cell r="M1095" t="str">
            <v>KIRGIZİSTAN</v>
          </cell>
        </row>
        <row r="1096">
          <cell r="E1096">
            <v>2</v>
          </cell>
          <cell r="F1096">
            <v>5</v>
          </cell>
          <cell r="H1096">
            <v>2</v>
          </cell>
          <cell r="L1096">
            <v>4</v>
          </cell>
          <cell r="M1096" t="str">
            <v>KIRGIZİSTAN</v>
          </cell>
        </row>
        <row r="1097">
          <cell r="E1097">
            <v>2</v>
          </cell>
          <cell r="F1097">
            <v>5</v>
          </cell>
          <cell r="H1097">
            <v>2</v>
          </cell>
          <cell r="L1097">
            <v>3</v>
          </cell>
          <cell r="M1097" t="str">
            <v>KIRGIZİSTAN</v>
          </cell>
        </row>
        <row r="1098">
          <cell r="E1098">
            <v>2</v>
          </cell>
          <cell r="F1098">
            <v>5</v>
          </cell>
          <cell r="H1098">
            <v>2</v>
          </cell>
          <cell r="L1098">
            <v>3</v>
          </cell>
          <cell r="M1098" t="str">
            <v>KIRGIZİSTAN</v>
          </cell>
        </row>
        <row r="1099">
          <cell r="E1099">
            <v>2</v>
          </cell>
          <cell r="F1099">
            <v>5</v>
          </cell>
          <cell r="H1099">
            <v>2</v>
          </cell>
          <cell r="L1099">
            <v>3</v>
          </cell>
          <cell r="M1099" t="str">
            <v>KIRGIZİSTAN</v>
          </cell>
        </row>
        <row r="1100">
          <cell r="E1100">
            <v>2</v>
          </cell>
          <cell r="F1100">
            <v>5</v>
          </cell>
          <cell r="H1100">
            <v>2</v>
          </cell>
          <cell r="L1100">
            <v>3</v>
          </cell>
          <cell r="M1100" t="str">
            <v>KIRGIZİSTAN</v>
          </cell>
        </row>
        <row r="1101">
          <cell r="E1101">
            <v>2</v>
          </cell>
          <cell r="F1101">
            <v>5</v>
          </cell>
          <cell r="H1101">
            <v>2</v>
          </cell>
          <cell r="L1101">
            <v>4</v>
          </cell>
          <cell r="M1101" t="str">
            <v>KIRGIZİSTAN</v>
          </cell>
        </row>
        <row r="1102">
          <cell r="E1102">
            <v>2</v>
          </cell>
          <cell r="F1102">
            <v>5</v>
          </cell>
          <cell r="H1102">
            <v>1</v>
          </cell>
          <cell r="L1102">
            <v>3</v>
          </cell>
          <cell r="M1102" t="str">
            <v>KIRGIZİSTAN</v>
          </cell>
        </row>
        <row r="1103">
          <cell r="E1103">
            <v>2</v>
          </cell>
          <cell r="F1103">
            <v>5</v>
          </cell>
          <cell r="H1103">
            <v>2</v>
          </cell>
          <cell r="L1103">
            <v>3</v>
          </cell>
          <cell r="M1103" t="str">
            <v>KIRGIZİSTAN</v>
          </cell>
        </row>
        <row r="1104">
          <cell r="E1104">
            <v>2</v>
          </cell>
          <cell r="F1104">
            <v>5</v>
          </cell>
          <cell r="H1104">
            <v>2</v>
          </cell>
          <cell r="L1104">
            <v>3</v>
          </cell>
          <cell r="M1104" t="str">
            <v>KIRGIZİSTAN</v>
          </cell>
        </row>
        <row r="1105">
          <cell r="E1105">
            <v>2</v>
          </cell>
          <cell r="F1105">
            <v>5</v>
          </cell>
          <cell r="H1105">
            <v>2</v>
          </cell>
          <cell r="L1105">
            <v>3</v>
          </cell>
          <cell r="M1105" t="str">
            <v>KIRGIZİSTAN</v>
          </cell>
        </row>
        <row r="1106">
          <cell r="E1106">
            <v>2</v>
          </cell>
          <cell r="F1106">
            <v>5</v>
          </cell>
          <cell r="H1106">
            <v>2</v>
          </cell>
          <cell r="L1106">
            <v>3</v>
          </cell>
          <cell r="M1106" t="str">
            <v>KIRGIZİSTAN</v>
          </cell>
        </row>
        <row r="1107">
          <cell r="E1107">
            <v>2</v>
          </cell>
          <cell r="F1107">
            <v>5</v>
          </cell>
          <cell r="H1107">
            <v>2</v>
          </cell>
          <cell r="L1107">
            <v>3</v>
          </cell>
          <cell r="M1107" t="str">
            <v>KIRGIZİSTAN</v>
          </cell>
        </row>
        <row r="1108">
          <cell r="E1108">
            <v>2</v>
          </cell>
          <cell r="F1108">
            <v>5</v>
          </cell>
          <cell r="H1108">
            <v>2</v>
          </cell>
          <cell r="L1108">
            <v>3</v>
          </cell>
          <cell r="M1108" t="str">
            <v>KIRGIZİSTAN</v>
          </cell>
        </row>
        <row r="1109">
          <cell r="E1109">
            <v>2</v>
          </cell>
          <cell r="F1109">
            <v>5</v>
          </cell>
          <cell r="H1109">
            <v>2</v>
          </cell>
          <cell r="L1109">
            <v>3</v>
          </cell>
          <cell r="M1109" t="str">
            <v>KIRGIZİSTAN</v>
          </cell>
        </row>
        <row r="1110">
          <cell r="E1110">
            <v>2</v>
          </cell>
          <cell r="F1110">
            <v>5</v>
          </cell>
          <cell r="H1110">
            <v>2</v>
          </cell>
          <cell r="L1110">
            <v>4</v>
          </cell>
          <cell r="M1110" t="str">
            <v>KIRGIZİSTAN</v>
          </cell>
        </row>
        <row r="1111">
          <cell r="E1111">
            <v>2</v>
          </cell>
          <cell r="F1111">
            <v>5</v>
          </cell>
          <cell r="H1111">
            <v>2</v>
          </cell>
          <cell r="L1111">
            <v>3</v>
          </cell>
          <cell r="M1111" t="str">
            <v>KIRGIZİSTAN</v>
          </cell>
        </row>
        <row r="1112">
          <cell r="E1112">
            <v>2</v>
          </cell>
          <cell r="F1112">
            <v>5</v>
          </cell>
          <cell r="H1112">
            <v>2</v>
          </cell>
          <cell r="L1112">
            <v>3</v>
          </cell>
          <cell r="M1112" t="str">
            <v>KIRGIZİSTAN</v>
          </cell>
        </row>
        <row r="1113">
          <cell r="E1113">
            <v>2</v>
          </cell>
          <cell r="F1113">
            <v>5</v>
          </cell>
          <cell r="H1113">
            <v>2</v>
          </cell>
          <cell r="L1113">
            <v>3</v>
          </cell>
          <cell r="M1113" t="str">
            <v>KIRGIZİSTAN</v>
          </cell>
        </row>
        <row r="1114">
          <cell r="E1114">
            <v>2</v>
          </cell>
          <cell r="F1114">
            <v>5</v>
          </cell>
          <cell r="H1114">
            <v>2</v>
          </cell>
          <cell r="L1114">
            <v>3</v>
          </cell>
          <cell r="M1114" t="str">
            <v>D</v>
          </cell>
        </row>
        <row r="1115">
          <cell r="E1115">
            <v>2</v>
          </cell>
          <cell r="F1115">
            <v>5</v>
          </cell>
          <cell r="H1115">
            <v>2</v>
          </cell>
          <cell r="L1115">
            <v>4</v>
          </cell>
          <cell r="M1115" t="str">
            <v>D</v>
          </cell>
        </row>
        <row r="1116">
          <cell r="E1116">
            <v>2</v>
          </cell>
          <cell r="F1116">
            <v>5</v>
          </cell>
          <cell r="H1116">
            <v>2</v>
          </cell>
          <cell r="L1116">
            <v>3</v>
          </cell>
          <cell r="M1116" t="str">
            <v>D</v>
          </cell>
        </row>
        <row r="1117">
          <cell r="E1117">
            <v>2</v>
          </cell>
          <cell r="F1117">
            <v>5</v>
          </cell>
          <cell r="H1117">
            <v>2</v>
          </cell>
          <cell r="L1117">
            <v>3</v>
          </cell>
          <cell r="M1117" t="str">
            <v>SNG</v>
          </cell>
        </row>
        <row r="1118">
          <cell r="E1118">
            <v>3</v>
          </cell>
          <cell r="F1118">
            <v>1</v>
          </cell>
          <cell r="H1118">
            <v>2</v>
          </cell>
          <cell r="L1118">
            <v>3</v>
          </cell>
          <cell r="M1118" t="str">
            <v>KIRGIZİSTAN</v>
          </cell>
        </row>
        <row r="1119">
          <cell r="E1119">
            <v>3</v>
          </cell>
          <cell r="F1119">
            <v>1</v>
          </cell>
          <cell r="H1119">
            <v>2</v>
          </cell>
          <cell r="L1119">
            <v>3</v>
          </cell>
          <cell r="M1119" t="str">
            <v>KIRGIZİSTAN</v>
          </cell>
        </row>
        <row r="1120">
          <cell r="E1120">
            <v>3</v>
          </cell>
          <cell r="F1120">
            <v>1</v>
          </cell>
          <cell r="H1120">
            <v>2</v>
          </cell>
          <cell r="L1120">
            <v>3</v>
          </cell>
          <cell r="M1120" t="str">
            <v>KIRGIZİSTAN</v>
          </cell>
        </row>
        <row r="1121">
          <cell r="E1121">
            <v>3</v>
          </cell>
          <cell r="F1121">
            <v>1</v>
          </cell>
          <cell r="H1121">
            <v>2</v>
          </cell>
          <cell r="L1121">
            <v>3</v>
          </cell>
          <cell r="M1121" t="str">
            <v>KIRGIZİSTAN</v>
          </cell>
        </row>
        <row r="1122">
          <cell r="E1122">
            <v>3</v>
          </cell>
          <cell r="F1122">
            <v>1</v>
          </cell>
          <cell r="H1122">
            <v>2</v>
          </cell>
          <cell r="L1122">
            <v>3</v>
          </cell>
          <cell r="M1122" t="str">
            <v>KIRGIZİSTAN</v>
          </cell>
        </row>
        <row r="1123">
          <cell r="E1123">
            <v>3</v>
          </cell>
          <cell r="F1123">
            <v>1</v>
          </cell>
          <cell r="H1123">
            <v>2</v>
          </cell>
          <cell r="L1123">
            <v>4</v>
          </cell>
          <cell r="M1123" t="str">
            <v>KIRGIZİSTAN</v>
          </cell>
        </row>
        <row r="1124">
          <cell r="E1124">
            <v>3</v>
          </cell>
          <cell r="F1124">
            <v>1</v>
          </cell>
          <cell r="H1124">
            <v>2</v>
          </cell>
          <cell r="L1124">
            <v>3</v>
          </cell>
          <cell r="M1124" t="str">
            <v>KIRGIZİSTAN</v>
          </cell>
        </row>
        <row r="1125">
          <cell r="E1125">
            <v>3</v>
          </cell>
          <cell r="F1125">
            <v>1</v>
          </cell>
          <cell r="H1125">
            <v>2</v>
          </cell>
          <cell r="L1125">
            <v>3</v>
          </cell>
          <cell r="M1125" t="str">
            <v>KIRGIZİSTAN</v>
          </cell>
        </row>
        <row r="1126">
          <cell r="E1126">
            <v>3</v>
          </cell>
          <cell r="F1126">
            <v>1</v>
          </cell>
          <cell r="H1126">
            <v>2</v>
          </cell>
          <cell r="L1126">
            <v>3</v>
          </cell>
          <cell r="M1126" t="str">
            <v>KIRGIZİSTAN</v>
          </cell>
        </row>
        <row r="1127">
          <cell r="E1127">
            <v>3</v>
          </cell>
          <cell r="F1127">
            <v>1</v>
          </cell>
          <cell r="H1127">
            <v>2</v>
          </cell>
          <cell r="L1127">
            <v>3</v>
          </cell>
          <cell r="M1127" t="str">
            <v>KIRGIZİSTAN</v>
          </cell>
        </row>
        <row r="1128">
          <cell r="E1128">
            <v>3</v>
          </cell>
          <cell r="F1128">
            <v>1</v>
          </cell>
          <cell r="H1128">
            <v>2</v>
          </cell>
          <cell r="L1128">
            <v>3</v>
          </cell>
          <cell r="M1128" t="str">
            <v>KIRGIZİSTAN</v>
          </cell>
        </row>
        <row r="1129">
          <cell r="E1129">
            <v>3</v>
          </cell>
          <cell r="F1129">
            <v>1</v>
          </cell>
          <cell r="H1129">
            <v>2</v>
          </cell>
          <cell r="L1129">
            <v>3</v>
          </cell>
          <cell r="M1129" t="str">
            <v>KIRGIZİSTAN</v>
          </cell>
        </row>
        <row r="1130">
          <cell r="E1130">
            <v>3</v>
          </cell>
          <cell r="F1130">
            <v>1</v>
          </cell>
          <cell r="H1130">
            <v>2</v>
          </cell>
          <cell r="L1130">
            <v>3</v>
          </cell>
          <cell r="M1130" t="str">
            <v>KIRGIZİSTAN</v>
          </cell>
        </row>
        <row r="1131">
          <cell r="E1131">
            <v>3</v>
          </cell>
          <cell r="F1131">
            <v>1</v>
          </cell>
          <cell r="H1131">
            <v>2</v>
          </cell>
          <cell r="L1131">
            <v>3</v>
          </cell>
          <cell r="M1131" t="str">
            <v>KIRGIZİSTAN</v>
          </cell>
        </row>
        <row r="1132">
          <cell r="E1132">
            <v>3</v>
          </cell>
          <cell r="F1132">
            <v>1</v>
          </cell>
          <cell r="H1132">
            <v>2</v>
          </cell>
          <cell r="L1132">
            <v>3</v>
          </cell>
          <cell r="M1132" t="str">
            <v>KIRGIZİSTAN</v>
          </cell>
        </row>
        <row r="1133">
          <cell r="E1133">
            <v>3</v>
          </cell>
          <cell r="F1133">
            <v>1</v>
          </cell>
          <cell r="H1133">
            <v>2</v>
          </cell>
          <cell r="L1133">
            <v>3</v>
          </cell>
          <cell r="M1133" t="str">
            <v>KIRGIZİSTAN</v>
          </cell>
        </row>
        <row r="1134">
          <cell r="E1134">
            <v>3</v>
          </cell>
          <cell r="F1134">
            <v>1</v>
          </cell>
          <cell r="H1134">
            <v>2</v>
          </cell>
          <cell r="L1134">
            <v>3</v>
          </cell>
          <cell r="M1134" t="str">
            <v>KIRGIZİSTAN</v>
          </cell>
        </row>
        <row r="1135">
          <cell r="E1135">
            <v>3</v>
          </cell>
          <cell r="F1135">
            <v>1</v>
          </cell>
          <cell r="H1135">
            <v>2</v>
          </cell>
          <cell r="L1135">
            <v>3</v>
          </cell>
          <cell r="M1135" t="str">
            <v>KIRGIZİSTAN</v>
          </cell>
        </row>
        <row r="1136">
          <cell r="E1136">
            <v>3</v>
          </cell>
          <cell r="F1136">
            <v>1</v>
          </cell>
          <cell r="H1136">
            <v>2</v>
          </cell>
          <cell r="L1136">
            <v>3</v>
          </cell>
          <cell r="M1136" t="str">
            <v>KIRGIZİSTAN</v>
          </cell>
        </row>
        <row r="1137">
          <cell r="E1137">
            <v>3</v>
          </cell>
          <cell r="F1137">
            <v>1</v>
          </cell>
          <cell r="H1137">
            <v>2</v>
          </cell>
          <cell r="L1137">
            <v>3</v>
          </cell>
          <cell r="M1137" t="str">
            <v>KIRGIZİSTAN</v>
          </cell>
        </row>
        <row r="1138">
          <cell r="E1138">
            <v>3</v>
          </cell>
          <cell r="F1138">
            <v>1</v>
          </cell>
          <cell r="H1138">
            <v>2</v>
          </cell>
          <cell r="L1138">
            <v>3</v>
          </cell>
          <cell r="M1138" t="str">
            <v>KIRGIZİSTAN</v>
          </cell>
        </row>
        <row r="1139">
          <cell r="E1139">
            <v>3</v>
          </cell>
          <cell r="F1139">
            <v>1</v>
          </cell>
          <cell r="H1139">
            <v>2</v>
          </cell>
          <cell r="L1139">
            <v>3</v>
          </cell>
          <cell r="M1139" t="str">
            <v>KIRGIZİSTAN</v>
          </cell>
        </row>
        <row r="1140">
          <cell r="E1140">
            <v>3</v>
          </cell>
          <cell r="F1140">
            <v>1</v>
          </cell>
          <cell r="H1140">
            <v>2</v>
          </cell>
          <cell r="L1140">
            <v>3</v>
          </cell>
          <cell r="M1140" t="str">
            <v>KIRGIZİSTAN</v>
          </cell>
        </row>
        <row r="1141">
          <cell r="E1141">
            <v>3</v>
          </cell>
          <cell r="F1141">
            <v>1</v>
          </cell>
          <cell r="H1141">
            <v>2</v>
          </cell>
          <cell r="L1141">
            <v>4</v>
          </cell>
          <cell r="M1141" t="str">
            <v>KIRGIZİSTAN</v>
          </cell>
        </row>
        <row r="1142">
          <cell r="E1142">
            <v>3</v>
          </cell>
          <cell r="F1142">
            <v>1</v>
          </cell>
          <cell r="H1142">
            <v>2</v>
          </cell>
          <cell r="L1142">
            <v>4</v>
          </cell>
          <cell r="M1142" t="str">
            <v>KIRGIZİSTAN</v>
          </cell>
        </row>
        <row r="1143">
          <cell r="E1143">
            <v>3</v>
          </cell>
          <cell r="F1143">
            <v>1</v>
          </cell>
          <cell r="H1143">
            <v>2</v>
          </cell>
          <cell r="L1143">
            <v>3</v>
          </cell>
          <cell r="M1143" t="str">
            <v>KIRGIZİSTAN</v>
          </cell>
        </row>
        <row r="1144">
          <cell r="E1144">
            <v>3</v>
          </cell>
          <cell r="F1144">
            <v>1</v>
          </cell>
          <cell r="H1144">
            <v>2</v>
          </cell>
          <cell r="L1144">
            <v>4</v>
          </cell>
          <cell r="M1144" t="str">
            <v>KIRGIZİSTAN</v>
          </cell>
        </row>
        <row r="1145">
          <cell r="E1145">
            <v>3</v>
          </cell>
          <cell r="F1145">
            <v>1</v>
          </cell>
          <cell r="H1145">
            <v>2</v>
          </cell>
          <cell r="L1145">
            <v>4</v>
          </cell>
          <cell r="M1145" t="str">
            <v>KIRGIZİSTAN</v>
          </cell>
        </row>
        <row r="1146">
          <cell r="E1146">
            <v>3</v>
          </cell>
          <cell r="F1146">
            <v>1</v>
          </cell>
          <cell r="H1146">
            <v>2</v>
          </cell>
          <cell r="L1146">
            <v>3</v>
          </cell>
          <cell r="M1146" t="str">
            <v>D</v>
          </cell>
        </row>
        <row r="1147">
          <cell r="E1147">
            <v>3</v>
          </cell>
          <cell r="F1147">
            <v>2</v>
          </cell>
          <cell r="H1147">
            <v>2</v>
          </cell>
          <cell r="L1147">
            <v>3</v>
          </cell>
          <cell r="M1147" t="str">
            <v>KIRGIZİSTAN</v>
          </cell>
        </row>
        <row r="1148">
          <cell r="E1148">
            <v>3</v>
          </cell>
          <cell r="F1148">
            <v>2</v>
          </cell>
          <cell r="H1148">
            <v>2</v>
          </cell>
          <cell r="L1148">
            <v>3</v>
          </cell>
          <cell r="M1148" t="str">
            <v>KIRGIZİSTAN</v>
          </cell>
        </row>
        <row r="1149">
          <cell r="E1149">
            <v>3</v>
          </cell>
          <cell r="F1149">
            <v>2</v>
          </cell>
          <cell r="H1149">
            <v>2</v>
          </cell>
          <cell r="L1149">
            <v>4</v>
          </cell>
          <cell r="M1149" t="str">
            <v>KIRGIZİSTAN</v>
          </cell>
        </row>
        <row r="1150">
          <cell r="E1150">
            <v>3</v>
          </cell>
          <cell r="F1150">
            <v>2</v>
          </cell>
          <cell r="H1150">
            <v>2</v>
          </cell>
          <cell r="L1150">
            <v>3</v>
          </cell>
          <cell r="M1150" t="str">
            <v>KIRGIZİSTAN</v>
          </cell>
        </row>
        <row r="1151">
          <cell r="E1151">
            <v>3</v>
          </cell>
          <cell r="F1151">
            <v>2</v>
          </cell>
          <cell r="H1151">
            <v>2</v>
          </cell>
          <cell r="L1151">
            <v>4</v>
          </cell>
          <cell r="M1151" t="str">
            <v>KIRGIZİSTAN</v>
          </cell>
        </row>
        <row r="1152">
          <cell r="E1152">
            <v>3</v>
          </cell>
          <cell r="F1152">
            <v>2</v>
          </cell>
          <cell r="H1152">
            <v>2</v>
          </cell>
          <cell r="L1152">
            <v>3</v>
          </cell>
          <cell r="M1152" t="str">
            <v>KIRGIZİSTAN</v>
          </cell>
        </row>
        <row r="1153">
          <cell r="E1153">
            <v>3</v>
          </cell>
          <cell r="F1153">
            <v>2</v>
          </cell>
          <cell r="H1153">
            <v>2</v>
          </cell>
          <cell r="L1153">
            <v>4</v>
          </cell>
          <cell r="M1153" t="str">
            <v>KIRGIZİSTAN</v>
          </cell>
        </row>
        <row r="1154">
          <cell r="E1154">
            <v>3</v>
          </cell>
          <cell r="F1154">
            <v>2</v>
          </cell>
          <cell r="H1154">
            <v>2</v>
          </cell>
          <cell r="L1154">
            <v>3</v>
          </cell>
          <cell r="M1154" t="str">
            <v>KIRGIZİSTAN</v>
          </cell>
        </row>
        <row r="1155">
          <cell r="E1155">
            <v>3</v>
          </cell>
          <cell r="F1155">
            <v>2</v>
          </cell>
          <cell r="H1155">
            <v>2</v>
          </cell>
          <cell r="L1155">
            <v>3</v>
          </cell>
          <cell r="M1155" t="str">
            <v>KIRGIZİSTAN</v>
          </cell>
        </row>
        <row r="1156">
          <cell r="E1156">
            <v>3</v>
          </cell>
          <cell r="F1156">
            <v>2</v>
          </cell>
          <cell r="H1156">
            <v>2</v>
          </cell>
          <cell r="L1156">
            <v>3</v>
          </cell>
          <cell r="M1156" t="str">
            <v>KIRGIZİSTAN</v>
          </cell>
        </row>
        <row r="1157">
          <cell r="E1157">
            <v>3</v>
          </cell>
          <cell r="F1157">
            <v>2</v>
          </cell>
          <cell r="H1157">
            <v>2</v>
          </cell>
          <cell r="L1157">
            <v>3</v>
          </cell>
          <cell r="M1157" t="str">
            <v>KIRGIZİSTAN</v>
          </cell>
        </row>
        <row r="1158">
          <cell r="E1158">
            <v>3</v>
          </cell>
          <cell r="F1158">
            <v>2</v>
          </cell>
          <cell r="H1158">
            <v>2</v>
          </cell>
          <cell r="L1158">
            <v>3</v>
          </cell>
          <cell r="M1158" t="str">
            <v>KIRGIZİSTAN</v>
          </cell>
        </row>
        <row r="1159">
          <cell r="E1159">
            <v>3</v>
          </cell>
          <cell r="F1159">
            <v>2</v>
          </cell>
          <cell r="H1159">
            <v>2</v>
          </cell>
          <cell r="L1159">
            <v>3</v>
          </cell>
          <cell r="M1159" t="str">
            <v>KIRGIZİSTAN</v>
          </cell>
        </row>
        <row r="1160">
          <cell r="E1160">
            <v>3</v>
          </cell>
          <cell r="F1160">
            <v>2</v>
          </cell>
          <cell r="H1160">
            <v>2</v>
          </cell>
          <cell r="L1160">
            <v>3</v>
          </cell>
          <cell r="M1160" t="str">
            <v>KIRGIZİSTAN</v>
          </cell>
        </row>
        <row r="1161">
          <cell r="E1161">
            <v>3</v>
          </cell>
          <cell r="F1161">
            <v>2</v>
          </cell>
          <cell r="H1161">
            <v>2</v>
          </cell>
          <cell r="L1161">
            <v>3</v>
          </cell>
          <cell r="M1161" t="str">
            <v>KIRGIZİSTAN</v>
          </cell>
        </row>
        <row r="1162">
          <cell r="E1162">
            <v>3</v>
          </cell>
          <cell r="F1162">
            <v>2</v>
          </cell>
          <cell r="H1162">
            <v>2</v>
          </cell>
          <cell r="L1162">
            <v>3</v>
          </cell>
          <cell r="M1162" t="str">
            <v>KIRGIZİSTAN</v>
          </cell>
        </row>
        <row r="1163">
          <cell r="E1163">
            <v>3</v>
          </cell>
          <cell r="F1163">
            <v>2</v>
          </cell>
          <cell r="H1163">
            <v>2</v>
          </cell>
          <cell r="L1163">
            <v>3</v>
          </cell>
          <cell r="M1163" t="str">
            <v>KIRGIZİSTAN</v>
          </cell>
        </row>
        <row r="1164">
          <cell r="E1164">
            <v>3</v>
          </cell>
          <cell r="F1164">
            <v>2</v>
          </cell>
          <cell r="H1164">
            <v>2</v>
          </cell>
          <cell r="L1164">
            <v>3</v>
          </cell>
          <cell r="M1164" t="str">
            <v>KIRGIZİSTAN</v>
          </cell>
        </row>
        <row r="1165">
          <cell r="E1165">
            <v>3</v>
          </cell>
          <cell r="F1165">
            <v>2</v>
          </cell>
          <cell r="H1165">
            <v>2</v>
          </cell>
          <cell r="L1165">
            <v>4</v>
          </cell>
          <cell r="M1165" t="str">
            <v>KIRGIZİSTAN</v>
          </cell>
        </row>
        <row r="1166">
          <cell r="E1166">
            <v>3</v>
          </cell>
          <cell r="F1166">
            <v>2</v>
          </cell>
          <cell r="H1166">
            <v>2</v>
          </cell>
          <cell r="L1166">
            <v>4</v>
          </cell>
          <cell r="M1166" t="str">
            <v>KIRGIZİSTAN</v>
          </cell>
        </row>
        <row r="1167">
          <cell r="E1167">
            <v>3</v>
          </cell>
          <cell r="F1167">
            <v>2</v>
          </cell>
          <cell r="H1167">
            <v>2</v>
          </cell>
          <cell r="L1167">
            <v>4</v>
          </cell>
          <cell r="M1167" t="str">
            <v>KIRGIZİSTAN</v>
          </cell>
        </row>
        <row r="1168">
          <cell r="E1168">
            <v>3</v>
          </cell>
          <cell r="F1168">
            <v>2</v>
          </cell>
          <cell r="H1168">
            <v>2</v>
          </cell>
          <cell r="L1168">
            <v>3</v>
          </cell>
          <cell r="M1168" t="str">
            <v>KIRGIZİSTAN</v>
          </cell>
        </row>
        <row r="1169">
          <cell r="E1169">
            <v>3</v>
          </cell>
          <cell r="F1169">
            <v>2</v>
          </cell>
          <cell r="H1169">
            <v>2</v>
          </cell>
          <cell r="L1169">
            <v>3</v>
          </cell>
          <cell r="M1169" t="str">
            <v>KIRGIZİSTAN</v>
          </cell>
        </row>
        <row r="1170">
          <cell r="E1170">
            <v>3</v>
          </cell>
          <cell r="F1170">
            <v>2</v>
          </cell>
          <cell r="H1170">
            <v>2</v>
          </cell>
          <cell r="L1170">
            <v>3</v>
          </cell>
          <cell r="M1170" t="str">
            <v>KIRGIZİSTAN</v>
          </cell>
        </row>
        <row r="1171">
          <cell r="E1171">
            <v>3</v>
          </cell>
          <cell r="F1171">
            <v>2</v>
          </cell>
          <cell r="H1171">
            <v>2</v>
          </cell>
          <cell r="L1171">
            <v>4</v>
          </cell>
          <cell r="M1171" t="str">
            <v>KIRGIZİSTAN</v>
          </cell>
        </row>
        <row r="1172">
          <cell r="E1172">
            <v>3</v>
          </cell>
          <cell r="F1172">
            <v>2</v>
          </cell>
          <cell r="H1172">
            <v>2</v>
          </cell>
          <cell r="L1172">
            <v>3</v>
          </cell>
          <cell r="M1172" t="str">
            <v>KIRGIZİSTAN</v>
          </cell>
        </row>
        <row r="1173">
          <cell r="E1173">
            <v>3</v>
          </cell>
          <cell r="F1173">
            <v>2</v>
          </cell>
          <cell r="H1173">
            <v>2</v>
          </cell>
          <cell r="L1173">
            <v>3</v>
          </cell>
          <cell r="M1173" t="str">
            <v>D</v>
          </cell>
        </row>
        <row r="1174">
          <cell r="E1174">
            <v>3</v>
          </cell>
          <cell r="F1174">
            <v>2</v>
          </cell>
          <cell r="H1174">
            <v>2</v>
          </cell>
          <cell r="L1174">
            <v>3</v>
          </cell>
          <cell r="M1174" t="str">
            <v>D</v>
          </cell>
        </row>
        <row r="1175">
          <cell r="E1175">
            <v>3</v>
          </cell>
          <cell r="F1175">
            <v>2</v>
          </cell>
          <cell r="H1175">
            <v>2</v>
          </cell>
          <cell r="L1175">
            <v>4</v>
          </cell>
          <cell r="M1175" t="str">
            <v>D</v>
          </cell>
        </row>
        <row r="1176">
          <cell r="E1176">
            <v>3</v>
          </cell>
          <cell r="F1176">
            <v>2</v>
          </cell>
          <cell r="H1176">
            <v>2</v>
          </cell>
          <cell r="L1176">
            <v>3</v>
          </cell>
          <cell r="M1176" t="str">
            <v>SNG</v>
          </cell>
        </row>
        <row r="1177">
          <cell r="E1177">
            <v>3</v>
          </cell>
          <cell r="F1177">
            <v>2</v>
          </cell>
          <cell r="H1177">
            <v>2</v>
          </cell>
          <cell r="L1177">
            <v>3</v>
          </cell>
          <cell r="M1177" t="str">
            <v>SNG</v>
          </cell>
        </row>
        <row r="1178">
          <cell r="E1178">
            <v>3</v>
          </cell>
          <cell r="F1178">
            <v>3</v>
          </cell>
          <cell r="H1178">
            <v>2</v>
          </cell>
          <cell r="L1178">
            <v>3</v>
          </cell>
          <cell r="M1178" t="str">
            <v>KIRGIZİSTAN</v>
          </cell>
        </row>
        <row r="1179">
          <cell r="E1179">
            <v>3</v>
          </cell>
          <cell r="F1179">
            <v>3</v>
          </cell>
          <cell r="H1179">
            <v>2</v>
          </cell>
          <cell r="L1179">
            <v>3</v>
          </cell>
          <cell r="M1179" t="str">
            <v>KIRGIZİSTAN</v>
          </cell>
        </row>
        <row r="1180">
          <cell r="E1180">
            <v>3</v>
          </cell>
          <cell r="F1180">
            <v>3</v>
          </cell>
          <cell r="H1180">
            <v>2</v>
          </cell>
          <cell r="L1180">
            <v>3</v>
          </cell>
          <cell r="M1180" t="str">
            <v>KIRGIZİSTAN</v>
          </cell>
        </row>
        <row r="1181">
          <cell r="E1181">
            <v>3</v>
          </cell>
          <cell r="F1181">
            <v>3</v>
          </cell>
          <cell r="H1181">
            <v>2</v>
          </cell>
          <cell r="L1181">
            <v>3</v>
          </cell>
          <cell r="M1181" t="str">
            <v>KIRGIZİSTAN</v>
          </cell>
        </row>
        <row r="1182">
          <cell r="E1182">
            <v>3</v>
          </cell>
          <cell r="F1182">
            <v>3</v>
          </cell>
          <cell r="H1182">
            <v>2</v>
          </cell>
          <cell r="L1182">
            <v>4</v>
          </cell>
          <cell r="M1182" t="str">
            <v>KIRGIZİSTAN</v>
          </cell>
        </row>
        <row r="1183">
          <cell r="E1183">
            <v>3</v>
          </cell>
          <cell r="F1183">
            <v>3</v>
          </cell>
          <cell r="H1183">
            <v>2</v>
          </cell>
          <cell r="L1183">
            <v>3</v>
          </cell>
          <cell r="M1183" t="str">
            <v>KIRGIZİSTAN</v>
          </cell>
        </row>
        <row r="1184">
          <cell r="E1184">
            <v>3</v>
          </cell>
          <cell r="F1184">
            <v>3</v>
          </cell>
          <cell r="H1184">
            <v>2</v>
          </cell>
          <cell r="L1184">
            <v>3</v>
          </cell>
          <cell r="M1184" t="str">
            <v>KIRGIZİSTAN</v>
          </cell>
        </row>
        <row r="1185">
          <cell r="E1185">
            <v>3</v>
          </cell>
          <cell r="F1185">
            <v>3</v>
          </cell>
          <cell r="H1185">
            <v>2</v>
          </cell>
          <cell r="L1185">
            <v>3</v>
          </cell>
          <cell r="M1185" t="str">
            <v>KIRGIZİSTAN</v>
          </cell>
        </row>
        <row r="1186">
          <cell r="E1186">
            <v>3</v>
          </cell>
          <cell r="F1186">
            <v>3</v>
          </cell>
          <cell r="H1186">
            <v>2</v>
          </cell>
          <cell r="L1186">
            <v>3</v>
          </cell>
          <cell r="M1186" t="str">
            <v>KIRGIZİSTAN</v>
          </cell>
        </row>
        <row r="1187">
          <cell r="E1187">
            <v>3</v>
          </cell>
          <cell r="F1187">
            <v>3</v>
          </cell>
          <cell r="H1187">
            <v>2</v>
          </cell>
          <cell r="L1187">
            <v>3</v>
          </cell>
          <cell r="M1187" t="str">
            <v>KIRGIZİSTAN</v>
          </cell>
        </row>
        <row r="1188">
          <cell r="E1188">
            <v>3</v>
          </cell>
          <cell r="F1188">
            <v>3</v>
          </cell>
          <cell r="H1188">
            <v>2</v>
          </cell>
          <cell r="L1188">
            <v>4</v>
          </cell>
          <cell r="M1188" t="str">
            <v>KIRGIZİSTAN</v>
          </cell>
        </row>
        <row r="1189">
          <cell r="E1189">
            <v>3</v>
          </cell>
          <cell r="F1189">
            <v>3</v>
          </cell>
          <cell r="H1189">
            <v>2</v>
          </cell>
          <cell r="L1189">
            <v>3</v>
          </cell>
          <cell r="M1189" t="str">
            <v>KIRGIZİSTAN</v>
          </cell>
        </row>
        <row r="1190">
          <cell r="E1190">
            <v>3</v>
          </cell>
          <cell r="F1190">
            <v>3</v>
          </cell>
          <cell r="H1190">
            <v>2</v>
          </cell>
          <cell r="L1190">
            <v>3</v>
          </cell>
          <cell r="M1190" t="str">
            <v>KIRGIZİSTAN</v>
          </cell>
        </row>
        <row r="1191">
          <cell r="E1191">
            <v>3</v>
          </cell>
          <cell r="F1191">
            <v>3</v>
          </cell>
          <cell r="H1191">
            <v>2</v>
          </cell>
          <cell r="L1191">
            <v>3</v>
          </cell>
          <cell r="M1191" t="str">
            <v>KIRGIZİSTAN</v>
          </cell>
        </row>
        <row r="1192">
          <cell r="E1192">
            <v>3</v>
          </cell>
          <cell r="F1192">
            <v>3</v>
          </cell>
          <cell r="H1192">
            <v>2</v>
          </cell>
          <cell r="L1192">
            <v>3</v>
          </cell>
          <cell r="M1192" t="str">
            <v>KIRGIZİSTAN</v>
          </cell>
        </row>
        <row r="1193">
          <cell r="E1193">
            <v>3</v>
          </cell>
          <cell r="F1193">
            <v>3</v>
          </cell>
          <cell r="H1193">
            <v>2</v>
          </cell>
          <cell r="L1193">
            <v>3</v>
          </cell>
          <cell r="M1193" t="str">
            <v>KIRGIZİSTAN</v>
          </cell>
        </row>
        <row r="1194">
          <cell r="E1194">
            <v>3</v>
          </cell>
          <cell r="F1194">
            <v>3</v>
          </cell>
          <cell r="H1194">
            <v>2</v>
          </cell>
          <cell r="L1194">
            <v>3</v>
          </cell>
          <cell r="M1194" t="str">
            <v>KIRGIZİSTAN</v>
          </cell>
        </row>
        <row r="1195">
          <cell r="E1195">
            <v>3</v>
          </cell>
          <cell r="F1195">
            <v>3</v>
          </cell>
          <cell r="H1195">
            <v>2</v>
          </cell>
          <cell r="L1195">
            <v>3</v>
          </cell>
          <cell r="M1195" t="str">
            <v>KIRGIZİSTAN</v>
          </cell>
        </row>
        <row r="1196">
          <cell r="E1196">
            <v>3</v>
          </cell>
          <cell r="F1196">
            <v>3</v>
          </cell>
          <cell r="H1196">
            <v>2</v>
          </cell>
          <cell r="L1196">
            <v>3</v>
          </cell>
          <cell r="M1196" t="str">
            <v>KIRGIZİSTAN</v>
          </cell>
        </row>
        <row r="1197">
          <cell r="E1197">
            <v>3</v>
          </cell>
          <cell r="F1197">
            <v>3</v>
          </cell>
          <cell r="H1197">
            <v>2</v>
          </cell>
          <cell r="L1197">
            <v>3</v>
          </cell>
          <cell r="M1197" t="str">
            <v>KIRGIZİSTAN</v>
          </cell>
        </row>
        <row r="1198">
          <cell r="E1198">
            <v>3</v>
          </cell>
          <cell r="F1198">
            <v>3</v>
          </cell>
          <cell r="H1198">
            <v>2</v>
          </cell>
          <cell r="L1198">
            <v>3</v>
          </cell>
          <cell r="M1198" t="str">
            <v>KIRGIZİSTAN</v>
          </cell>
        </row>
        <row r="1199">
          <cell r="E1199">
            <v>3</v>
          </cell>
          <cell r="F1199">
            <v>3</v>
          </cell>
          <cell r="H1199">
            <v>2</v>
          </cell>
          <cell r="L1199">
            <v>3</v>
          </cell>
          <cell r="M1199" t="str">
            <v>KIRGIZİSTAN</v>
          </cell>
        </row>
        <row r="1200">
          <cell r="E1200">
            <v>3</v>
          </cell>
          <cell r="F1200">
            <v>3</v>
          </cell>
          <cell r="H1200">
            <v>2</v>
          </cell>
          <cell r="L1200">
            <v>3</v>
          </cell>
          <cell r="M1200" t="str">
            <v>KIRGIZİSTAN</v>
          </cell>
        </row>
        <row r="1201">
          <cell r="E1201">
            <v>3</v>
          </cell>
          <cell r="F1201">
            <v>3</v>
          </cell>
          <cell r="H1201">
            <v>2</v>
          </cell>
          <cell r="L1201">
            <v>3</v>
          </cell>
          <cell r="M1201" t="str">
            <v>KIRGIZİSTAN</v>
          </cell>
        </row>
        <row r="1202">
          <cell r="E1202">
            <v>3</v>
          </cell>
          <cell r="F1202">
            <v>3</v>
          </cell>
          <cell r="H1202">
            <v>2</v>
          </cell>
          <cell r="L1202">
            <v>3</v>
          </cell>
          <cell r="M1202" t="str">
            <v>KIRGIZİSTAN</v>
          </cell>
        </row>
        <row r="1203">
          <cell r="E1203">
            <v>3</v>
          </cell>
          <cell r="F1203">
            <v>3</v>
          </cell>
          <cell r="H1203">
            <v>2</v>
          </cell>
          <cell r="L1203">
            <v>3</v>
          </cell>
          <cell r="M1203" t="str">
            <v>KIRGIZİSTAN</v>
          </cell>
        </row>
        <row r="1204">
          <cell r="E1204">
            <v>3</v>
          </cell>
          <cell r="F1204">
            <v>3</v>
          </cell>
          <cell r="H1204">
            <v>2</v>
          </cell>
          <cell r="L1204">
            <v>4</v>
          </cell>
          <cell r="M1204" t="str">
            <v>KIRGIZİSTAN</v>
          </cell>
        </row>
        <row r="1205">
          <cell r="E1205">
            <v>3</v>
          </cell>
          <cell r="F1205">
            <v>3</v>
          </cell>
          <cell r="H1205">
            <v>2</v>
          </cell>
          <cell r="L1205">
            <v>3</v>
          </cell>
          <cell r="M1205" t="str">
            <v>KIRGIZİSTAN</v>
          </cell>
        </row>
        <row r="1206">
          <cell r="E1206">
            <v>3</v>
          </cell>
          <cell r="F1206">
            <v>3</v>
          </cell>
          <cell r="H1206">
            <v>2</v>
          </cell>
          <cell r="L1206">
            <v>3</v>
          </cell>
          <cell r="M1206" t="str">
            <v>KIRGIZİSTAN</v>
          </cell>
        </row>
        <row r="1207">
          <cell r="E1207">
            <v>3</v>
          </cell>
          <cell r="F1207">
            <v>3</v>
          </cell>
          <cell r="H1207">
            <v>2</v>
          </cell>
          <cell r="L1207">
            <v>4</v>
          </cell>
          <cell r="M1207" t="str">
            <v>KIRGIZİSTAN</v>
          </cell>
        </row>
        <row r="1208">
          <cell r="E1208">
            <v>3</v>
          </cell>
          <cell r="F1208">
            <v>3</v>
          </cell>
          <cell r="H1208">
            <v>2</v>
          </cell>
          <cell r="L1208">
            <v>3</v>
          </cell>
          <cell r="M1208" t="str">
            <v>KIRGIZİSTAN</v>
          </cell>
        </row>
        <row r="1209">
          <cell r="E1209">
            <v>3</v>
          </cell>
          <cell r="F1209">
            <v>3</v>
          </cell>
          <cell r="H1209">
            <v>2</v>
          </cell>
          <cell r="L1209">
            <v>4</v>
          </cell>
          <cell r="M1209" t="str">
            <v>KIRGIZİSTAN</v>
          </cell>
        </row>
        <row r="1210">
          <cell r="E1210">
            <v>3</v>
          </cell>
          <cell r="F1210">
            <v>3</v>
          </cell>
          <cell r="H1210">
            <v>2</v>
          </cell>
          <cell r="L1210">
            <v>3</v>
          </cell>
          <cell r="M1210" t="str">
            <v>D</v>
          </cell>
        </row>
        <row r="1211">
          <cell r="E1211">
            <v>3</v>
          </cell>
          <cell r="F1211">
            <v>3</v>
          </cell>
          <cell r="H1211">
            <v>2</v>
          </cell>
          <cell r="L1211">
            <v>3</v>
          </cell>
          <cell r="M1211" t="str">
            <v>D</v>
          </cell>
        </row>
        <row r="1212">
          <cell r="E1212">
            <v>3</v>
          </cell>
          <cell r="F1212">
            <v>3</v>
          </cell>
          <cell r="H1212">
            <v>2</v>
          </cell>
          <cell r="L1212">
            <v>3</v>
          </cell>
          <cell r="M1212" t="str">
            <v>D</v>
          </cell>
        </row>
        <row r="1213">
          <cell r="E1213">
            <v>4</v>
          </cell>
          <cell r="F1213">
            <v>1</v>
          </cell>
          <cell r="H1213">
            <v>2</v>
          </cell>
          <cell r="L1213">
            <v>4</v>
          </cell>
          <cell r="M1213" t="str">
            <v>KIRGIZİSTAN</v>
          </cell>
        </row>
        <row r="1214">
          <cell r="E1214">
            <v>4</v>
          </cell>
          <cell r="F1214">
            <v>1</v>
          </cell>
          <cell r="H1214">
            <v>2</v>
          </cell>
          <cell r="L1214">
            <v>4</v>
          </cell>
          <cell r="M1214" t="str">
            <v>KIRGIZİSTAN</v>
          </cell>
        </row>
        <row r="1215">
          <cell r="E1215">
            <v>4</v>
          </cell>
          <cell r="F1215">
            <v>1</v>
          </cell>
          <cell r="H1215">
            <v>2</v>
          </cell>
          <cell r="L1215">
            <v>4</v>
          </cell>
          <cell r="M1215" t="str">
            <v>KIRGIZİSTAN</v>
          </cell>
        </row>
        <row r="1216">
          <cell r="E1216">
            <v>4</v>
          </cell>
          <cell r="F1216">
            <v>1</v>
          </cell>
          <cell r="H1216">
            <v>2</v>
          </cell>
          <cell r="L1216">
            <v>3</v>
          </cell>
          <cell r="M1216" t="str">
            <v>KIRGIZİSTAN</v>
          </cell>
        </row>
        <row r="1217">
          <cell r="E1217">
            <v>4</v>
          </cell>
          <cell r="F1217">
            <v>1</v>
          </cell>
          <cell r="H1217">
            <v>2</v>
          </cell>
          <cell r="L1217">
            <v>4</v>
          </cell>
          <cell r="M1217" t="str">
            <v>KIRGIZİSTAN</v>
          </cell>
        </row>
        <row r="1218">
          <cell r="E1218">
            <v>4</v>
          </cell>
          <cell r="F1218">
            <v>1</v>
          </cell>
          <cell r="H1218">
            <v>2</v>
          </cell>
          <cell r="L1218">
            <v>4</v>
          </cell>
          <cell r="M1218" t="str">
            <v>KIRGIZİSTAN</v>
          </cell>
        </row>
        <row r="1219">
          <cell r="E1219">
            <v>4</v>
          </cell>
          <cell r="F1219">
            <v>1</v>
          </cell>
          <cell r="H1219">
            <v>2</v>
          </cell>
          <cell r="L1219">
            <v>4</v>
          </cell>
          <cell r="M1219" t="str">
            <v>KIRGIZİSTAN</v>
          </cell>
        </row>
        <row r="1220">
          <cell r="E1220">
            <v>4</v>
          </cell>
          <cell r="F1220">
            <v>1</v>
          </cell>
          <cell r="H1220">
            <v>2</v>
          </cell>
          <cell r="L1220">
            <v>3</v>
          </cell>
          <cell r="M1220" t="str">
            <v>KIRGIZİSTAN</v>
          </cell>
        </row>
        <row r="1221">
          <cell r="E1221">
            <v>4</v>
          </cell>
          <cell r="F1221">
            <v>1</v>
          </cell>
          <cell r="H1221">
            <v>2</v>
          </cell>
          <cell r="L1221">
            <v>3</v>
          </cell>
          <cell r="M1221" t="str">
            <v>KIRGIZİSTAN</v>
          </cell>
        </row>
        <row r="1222">
          <cell r="E1222">
            <v>4</v>
          </cell>
          <cell r="F1222">
            <v>1</v>
          </cell>
          <cell r="H1222">
            <v>2</v>
          </cell>
          <cell r="L1222">
            <v>4</v>
          </cell>
          <cell r="M1222" t="str">
            <v>KIRGIZİSTAN</v>
          </cell>
        </row>
        <row r="1223">
          <cell r="E1223">
            <v>4</v>
          </cell>
          <cell r="F1223">
            <v>1</v>
          </cell>
          <cell r="H1223">
            <v>2</v>
          </cell>
          <cell r="L1223">
            <v>4</v>
          </cell>
          <cell r="M1223" t="str">
            <v>KIRGIZİSTAN</v>
          </cell>
        </row>
        <row r="1224">
          <cell r="E1224">
            <v>4</v>
          </cell>
          <cell r="F1224">
            <v>1</v>
          </cell>
          <cell r="H1224">
            <v>2</v>
          </cell>
          <cell r="L1224">
            <v>4</v>
          </cell>
          <cell r="M1224" t="str">
            <v>KIRGIZİSTAN</v>
          </cell>
        </row>
        <row r="1225">
          <cell r="E1225">
            <v>4</v>
          </cell>
          <cell r="F1225">
            <v>1</v>
          </cell>
          <cell r="H1225">
            <v>2</v>
          </cell>
          <cell r="L1225">
            <v>4</v>
          </cell>
          <cell r="M1225" t="str">
            <v>KIRGIZİSTAN</v>
          </cell>
        </row>
        <row r="1226">
          <cell r="E1226">
            <v>4</v>
          </cell>
          <cell r="F1226">
            <v>1</v>
          </cell>
          <cell r="H1226">
            <v>2</v>
          </cell>
          <cell r="L1226">
            <v>4</v>
          </cell>
          <cell r="M1226" t="str">
            <v>KIRGIZİSTAN</v>
          </cell>
        </row>
        <row r="1227">
          <cell r="E1227">
            <v>4</v>
          </cell>
          <cell r="F1227">
            <v>1</v>
          </cell>
          <cell r="H1227">
            <v>2</v>
          </cell>
          <cell r="L1227">
            <v>3</v>
          </cell>
          <cell r="M1227" t="str">
            <v>KIRGIZİSTAN</v>
          </cell>
        </row>
        <row r="1228">
          <cell r="E1228">
            <v>4</v>
          </cell>
          <cell r="F1228">
            <v>1</v>
          </cell>
          <cell r="H1228">
            <v>2</v>
          </cell>
          <cell r="L1228">
            <v>4</v>
          </cell>
          <cell r="M1228" t="str">
            <v>KIRGIZİSTAN</v>
          </cell>
        </row>
        <row r="1229">
          <cell r="E1229">
            <v>4</v>
          </cell>
          <cell r="F1229">
            <v>1</v>
          </cell>
          <cell r="H1229">
            <v>2</v>
          </cell>
          <cell r="L1229">
            <v>4</v>
          </cell>
          <cell r="M1229" t="str">
            <v>KIRGIZİSTAN</v>
          </cell>
        </row>
        <row r="1230">
          <cell r="E1230">
            <v>4</v>
          </cell>
          <cell r="F1230">
            <v>1</v>
          </cell>
          <cell r="H1230">
            <v>2</v>
          </cell>
          <cell r="L1230">
            <v>4</v>
          </cell>
          <cell r="M1230" t="str">
            <v>KIRGIZİSTAN</v>
          </cell>
        </row>
        <row r="1231">
          <cell r="E1231">
            <v>4</v>
          </cell>
          <cell r="F1231">
            <v>1</v>
          </cell>
          <cell r="H1231">
            <v>2</v>
          </cell>
          <cell r="L1231">
            <v>4</v>
          </cell>
          <cell r="M1231" t="str">
            <v>KIRGIZİSTAN</v>
          </cell>
        </row>
        <row r="1232">
          <cell r="E1232">
            <v>4</v>
          </cell>
          <cell r="F1232">
            <v>1</v>
          </cell>
          <cell r="H1232">
            <v>1</v>
          </cell>
          <cell r="L1232">
            <v>4</v>
          </cell>
          <cell r="M1232" t="str">
            <v>KIRGIZİSTAN</v>
          </cell>
        </row>
        <row r="1233">
          <cell r="E1233">
            <v>4</v>
          </cell>
          <cell r="F1233">
            <v>1</v>
          </cell>
          <cell r="H1233">
            <v>1</v>
          </cell>
          <cell r="L1233">
            <v>4</v>
          </cell>
          <cell r="M1233" t="str">
            <v>KIRGIZİSTAN</v>
          </cell>
        </row>
        <row r="1234">
          <cell r="E1234">
            <v>4</v>
          </cell>
          <cell r="F1234">
            <v>1</v>
          </cell>
          <cell r="H1234">
            <v>1</v>
          </cell>
          <cell r="L1234">
            <v>4</v>
          </cell>
          <cell r="M1234" t="str">
            <v>KIRGIZİSTAN</v>
          </cell>
        </row>
        <row r="1235">
          <cell r="E1235">
            <v>4</v>
          </cell>
          <cell r="F1235">
            <v>1</v>
          </cell>
          <cell r="H1235">
            <v>1</v>
          </cell>
          <cell r="L1235">
            <v>4</v>
          </cell>
          <cell r="M1235" t="str">
            <v>KIRGIZİSTAN</v>
          </cell>
        </row>
        <row r="1236">
          <cell r="E1236">
            <v>4</v>
          </cell>
          <cell r="F1236">
            <v>1</v>
          </cell>
          <cell r="H1236">
            <v>1</v>
          </cell>
          <cell r="L1236">
            <v>3</v>
          </cell>
          <cell r="M1236" t="str">
            <v>KIRGIZİSTAN</v>
          </cell>
        </row>
        <row r="1237">
          <cell r="E1237">
            <v>4</v>
          </cell>
          <cell r="F1237">
            <v>1</v>
          </cell>
          <cell r="H1237">
            <v>1</v>
          </cell>
          <cell r="L1237">
            <v>4</v>
          </cell>
          <cell r="M1237" t="str">
            <v>KIRGIZİSTAN</v>
          </cell>
        </row>
        <row r="1238">
          <cell r="E1238">
            <v>4</v>
          </cell>
          <cell r="F1238">
            <v>1</v>
          </cell>
          <cell r="H1238">
            <v>1</v>
          </cell>
          <cell r="L1238">
            <v>3</v>
          </cell>
          <cell r="M1238" t="str">
            <v>KIRGIZİSTAN</v>
          </cell>
        </row>
        <row r="1239">
          <cell r="E1239">
            <v>4</v>
          </cell>
          <cell r="F1239">
            <v>1</v>
          </cell>
          <cell r="H1239">
            <v>1</v>
          </cell>
          <cell r="L1239">
            <v>3</v>
          </cell>
          <cell r="M1239" t="str">
            <v>KIRGIZİSTAN</v>
          </cell>
        </row>
        <row r="1240">
          <cell r="E1240">
            <v>4</v>
          </cell>
          <cell r="F1240">
            <v>1</v>
          </cell>
          <cell r="H1240">
            <v>2</v>
          </cell>
          <cell r="L1240">
            <v>3</v>
          </cell>
          <cell r="M1240" t="str">
            <v>D</v>
          </cell>
        </row>
        <row r="1241">
          <cell r="E1241">
            <v>4</v>
          </cell>
          <cell r="F1241">
            <v>1</v>
          </cell>
          <cell r="H1241">
            <v>2</v>
          </cell>
          <cell r="L1241">
            <v>3</v>
          </cell>
          <cell r="M1241" t="str">
            <v>SNG</v>
          </cell>
        </row>
        <row r="1242">
          <cell r="E1242">
            <v>4</v>
          </cell>
          <cell r="F1242">
            <v>1</v>
          </cell>
          <cell r="H1242">
            <v>2</v>
          </cell>
          <cell r="L1242">
            <v>3</v>
          </cell>
          <cell r="M1242" t="str">
            <v>SNG</v>
          </cell>
        </row>
        <row r="1243">
          <cell r="E1243">
            <v>4</v>
          </cell>
          <cell r="F1243">
            <v>1</v>
          </cell>
          <cell r="H1243">
            <v>2</v>
          </cell>
          <cell r="L1243">
            <v>3</v>
          </cell>
          <cell r="M1243" t="str">
            <v>SNG</v>
          </cell>
        </row>
        <row r="1244">
          <cell r="E1244">
            <v>4</v>
          </cell>
          <cell r="F1244">
            <v>1</v>
          </cell>
          <cell r="H1244">
            <v>2</v>
          </cell>
          <cell r="L1244">
            <v>3</v>
          </cell>
          <cell r="M1244" t="str">
            <v>D</v>
          </cell>
        </row>
        <row r="1245">
          <cell r="E1245">
            <v>4</v>
          </cell>
          <cell r="F1245">
            <v>2</v>
          </cell>
          <cell r="H1245">
            <v>2</v>
          </cell>
          <cell r="L1245">
            <v>3</v>
          </cell>
          <cell r="M1245" t="str">
            <v>KIRGIZİSTAN</v>
          </cell>
        </row>
        <row r="1246">
          <cell r="E1246">
            <v>4</v>
          </cell>
          <cell r="F1246">
            <v>2</v>
          </cell>
          <cell r="H1246">
            <v>2</v>
          </cell>
          <cell r="L1246">
            <v>3</v>
          </cell>
          <cell r="M1246" t="str">
            <v>KIRGIZİSTAN</v>
          </cell>
        </row>
        <row r="1247">
          <cell r="E1247">
            <v>4</v>
          </cell>
          <cell r="F1247">
            <v>2</v>
          </cell>
          <cell r="H1247">
            <v>2</v>
          </cell>
          <cell r="L1247">
            <v>3</v>
          </cell>
          <cell r="M1247" t="str">
            <v>KIRGIZİSTAN</v>
          </cell>
        </row>
        <row r="1248">
          <cell r="E1248">
            <v>4</v>
          </cell>
          <cell r="F1248">
            <v>2</v>
          </cell>
          <cell r="H1248">
            <v>2</v>
          </cell>
          <cell r="L1248">
            <v>3</v>
          </cell>
          <cell r="M1248" t="str">
            <v>KIRGIZİSTAN</v>
          </cell>
        </row>
        <row r="1249">
          <cell r="E1249">
            <v>4</v>
          </cell>
          <cell r="F1249">
            <v>2</v>
          </cell>
          <cell r="H1249">
            <v>2</v>
          </cell>
          <cell r="L1249">
            <v>3</v>
          </cell>
          <cell r="M1249" t="str">
            <v>KIRGIZİSTAN</v>
          </cell>
        </row>
        <row r="1250">
          <cell r="E1250">
            <v>4</v>
          </cell>
          <cell r="F1250">
            <v>2</v>
          </cell>
          <cell r="H1250">
            <v>2</v>
          </cell>
          <cell r="L1250">
            <v>4</v>
          </cell>
          <cell r="M1250" t="str">
            <v>KIRGIZİSTAN</v>
          </cell>
        </row>
        <row r="1251">
          <cell r="E1251">
            <v>4</v>
          </cell>
          <cell r="F1251">
            <v>2</v>
          </cell>
          <cell r="H1251">
            <v>2</v>
          </cell>
          <cell r="L1251">
            <v>3</v>
          </cell>
          <cell r="M1251" t="str">
            <v>KIRGIZİSTAN</v>
          </cell>
        </row>
        <row r="1252">
          <cell r="E1252">
            <v>4</v>
          </cell>
          <cell r="F1252">
            <v>2</v>
          </cell>
          <cell r="H1252">
            <v>2</v>
          </cell>
          <cell r="L1252">
            <v>3</v>
          </cell>
          <cell r="M1252" t="str">
            <v>KIRGIZİSTAN</v>
          </cell>
        </row>
        <row r="1253">
          <cell r="E1253">
            <v>4</v>
          </cell>
          <cell r="F1253">
            <v>2</v>
          </cell>
          <cell r="H1253">
            <v>2</v>
          </cell>
          <cell r="L1253">
            <v>3</v>
          </cell>
          <cell r="M1253" t="str">
            <v>KIRGIZİSTAN</v>
          </cell>
        </row>
        <row r="1254">
          <cell r="E1254">
            <v>4</v>
          </cell>
          <cell r="F1254">
            <v>2</v>
          </cell>
          <cell r="H1254">
            <v>2</v>
          </cell>
          <cell r="L1254">
            <v>4</v>
          </cell>
          <cell r="M1254" t="str">
            <v>KIRGIZİSTAN</v>
          </cell>
        </row>
        <row r="1255">
          <cell r="E1255">
            <v>4</v>
          </cell>
          <cell r="F1255">
            <v>2</v>
          </cell>
          <cell r="H1255">
            <v>2</v>
          </cell>
          <cell r="L1255">
            <v>3</v>
          </cell>
          <cell r="M1255" t="str">
            <v>KIRGIZİSTAN</v>
          </cell>
        </row>
        <row r="1256">
          <cell r="E1256">
            <v>4</v>
          </cell>
          <cell r="F1256">
            <v>2</v>
          </cell>
          <cell r="H1256">
            <v>2</v>
          </cell>
          <cell r="L1256">
            <v>3</v>
          </cell>
          <cell r="M1256" t="str">
            <v>KIRGIZİSTAN</v>
          </cell>
        </row>
        <row r="1257">
          <cell r="E1257">
            <v>4</v>
          </cell>
          <cell r="F1257">
            <v>2</v>
          </cell>
          <cell r="H1257">
            <v>2</v>
          </cell>
          <cell r="L1257">
            <v>3</v>
          </cell>
          <cell r="M1257" t="str">
            <v>KIRGIZİSTAN</v>
          </cell>
        </row>
        <row r="1258">
          <cell r="E1258">
            <v>4</v>
          </cell>
          <cell r="F1258">
            <v>2</v>
          </cell>
          <cell r="H1258">
            <v>2</v>
          </cell>
          <cell r="L1258">
            <v>3</v>
          </cell>
          <cell r="M1258" t="str">
            <v>KIRGIZİSTAN</v>
          </cell>
        </row>
        <row r="1259">
          <cell r="E1259">
            <v>4</v>
          </cell>
          <cell r="F1259">
            <v>2</v>
          </cell>
          <cell r="H1259">
            <v>2</v>
          </cell>
          <cell r="L1259">
            <v>4</v>
          </cell>
          <cell r="M1259" t="str">
            <v>KIRGIZİSTAN</v>
          </cell>
        </row>
        <row r="1260">
          <cell r="E1260">
            <v>4</v>
          </cell>
          <cell r="F1260">
            <v>2</v>
          </cell>
          <cell r="H1260">
            <v>2</v>
          </cell>
          <cell r="L1260">
            <v>3</v>
          </cell>
          <cell r="M1260" t="str">
            <v>KIRGIZİSTAN</v>
          </cell>
        </row>
        <row r="1261">
          <cell r="E1261">
            <v>4</v>
          </cell>
          <cell r="F1261">
            <v>2</v>
          </cell>
          <cell r="H1261">
            <v>2</v>
          </cell>
          <cell r="L1261">
            <v>3</v>
          </cell>
          <cell r="M1261" t="str">
            <v>KIRGIZİSTAN</v>
          </cell>
        </row>
        <row r="1262">
          <cell r="E1262">
            <v>4</v>
          </cell>
          <cell r="F1262">
            <v>2</v>
          </cell>
          <cell r="H1262">
            <v>2</v>
          </cell>
          <cell r="L1262">
            <v>3</v>
          </cell>
          <cell r="M1262" t="str">
            <v>KIRGIZİSTAN</v>
          </cell>
        </row>
        <row r="1263">
          <cell r="E1263">
            <v>4</v>
          </cell>
          <cell r="F1263">
            <v>2</v>
          </cell>
          <cell r="H1263">
            <v>2</v>
          </cell>
          <cell r="L1263">
            <v>4</v>
          </cell>
          <cell r="M1263" t="str">
            <v>D</v>
          </cell>
        </row>
        <row r="1264">
          <cell r="E1264">
            <v>4</v>
          </cell>
          <cell r="F1264">
            <v>2</v>
          </cell>
          <cell r="H1264">
            <v>2</v>
          </cell>
          <cell r="L1264">
            <v>3</v>
          </cell>
          <cell r="M1264" t="str">
            <v>D</v>
          </cell>
        </row>
        <row r="1265">
          <cell r="E1265">
            <v>4</v>
          </cell>
          <cell r="F1265">
            <v>3</v>
          </cell>
          <cell r="H1265">
            <v>2</v>
          </cell>
          <cell r="L1265">
            <v>3</v>
          </cell>
          <cell r="M1265" t="str">
            <v>KIRGIZİSTAN</v>
          </cell>
        </row>
        <row r="1266">
          <cell r="E1266">
            <v>4</v>
          </cell>
          <cell r="F1266">
            <v>3</v>
          </cell>
          <cell r="H1266">
            <v>2</v>
          </cell>
          <cell r="L1266">
            <v>4</v>
          </cell>
          <cell r="M1266" t="str">
            <v>KIRGIZİSTAN</v>
          </cell>
        </row>
        <row r="1267">
          <cell r="E1267">
            <v>4</v>
          </cell>
          <cell r="F1267">
            <v>3</v>
          </cell>
          <cell r="H1267">
            <v>2</v>
          </cell>
          <cell r="L1267">
            <v>3</v>
          </cell>
          <cell r="M1267" t="str">
            <v>KIRGIZİSTAN</v>
          </cell>
        </row>
        <row r="1268">
          <cell r="E1268">
            <v>4</v>
          </cell>
          <cell r="F1268">
            <v>3</v>
          </cell>
          <cell r="H1268">
            <v>2</v>
          </cell>
          <cell r="L1268">
            <v>4</v>
          </cell>
          <cell r="M1268" t="str">
            <v>KIRGIZİSTAN</v>
          </cell>
        </row>
        <row r="1269">
          <cell r="E1269">
            <v>4</v>
          </cell>
          <cell r="F1269">
            <v>3</v>
          </cell>
          <cell r="H1269">
            <v>2</v>
          </cell>
          <cell r="L1269">
            <v>3</v>
          </cell>
          <cell r="M1269" t="str">
            <v>KIRGIZİSTAN</v>
          </cell>
        </row>
        <row r="1270">
          <cell r="E1270">
            <v>4</v>
          </cell>
          <cell r="F1270">
            <v>3</v>
          </cell>
          <cell r="H1270">
            <v>2</v>
          </cell>
          <cell r="L1270">
            <v>3</v>
          </cell>
          <cell r="M1270" t="str">
            <v>KIRGIZİSTAN</v>
          </cell>
        </row>
        <row r="1271">
          <cell r="E1271">
            <v>4</v>
          </cell>
          <cell r="F1271">
            <v>3</v>
          </cell>
          <cell r="H1271">
            <v>2</v>
          </cell>
          <cell r="L1271">
            <v>3</v>
          </cell>
          <cell r="M1271" t="str">
            <v>KIRGIZİSTAN</v>
          </cell>
        </row>
        <row r="1272">
          <cell r="E1272">
            <v>4</v>
          </cell>
          <cell r="F1272">
            <v>3</v>
          </cell>
          <cell r="H1272">
            <v>2</v>
          </cell>
          <cell r="L1272">
            <v>3</v>
          </cell>
          <cell r="M1272" t="str">
            <v>KIRGIZİSTAN</v>
          </cell>
        </row>
        <row r="1273">
          <cell r="E1273">
            <v>4</v>
          </cell>
          <cell r="F1273">
            <v>3</v>
          </cell>
          <cell r="H1273">
            <v>2</v>
          </cell>
          <cell r="L1273">
            <v>3</v>
          </cell>
          <cell r="M1273" t="str">
            <v>KIRGIZİSTAN</v>
          </cell>
        </row>
        <row r="1274">
          <cell r="E1274">
            <v>4</v>
          </cell>
          <cell r="F1274">
            <v>3</v>
          </cell>
          <cell r="H1274">
            <v>2</v>
          </cell>
          <cell r="L1274">
            <v>3</v>
          </cell>
          <cell r="M1274" t="str">
            <v>KIRGIZİSTAN</v>
          </cell>
        </row>
        <row r="1275">
          <cell r="E1275">
            <v>4</v>
          </cell>
          <cell r="F1275">
            <v>3</v>
          </cell>
          <cell r="H1275">
            <v>2</v>
          </cell>
          <cell r="L1275">
            <v>3</v>
          </cell>
          <cell r="M1275" t="str">
            <v>KIRGIZİSTAN</v>
          </cell>
        </row>
        <row r="1276">
          <cell r="E1276">
            <v>4</v>
          </cell>
          <cell r="F1276">
            <v>3</v>
          </cell>
          <cell r="H1276">
            <v>2</v>
          </cell>
          <cell r="L1276">
            <v>3</v>
          </cell>
          <cell r="M1276" t="str">
            <v>KIRGIZİSTAN</v>
          </cell>
        </row>
        <row r="1277">
          <cell r="E1277">
            <v>4</v>
          </cell>
          <cell r="F1277">
            <v>3</v>
          </cell>
          <cell r="H1277">
            <v>2</v>
          </cell>
          <cell r="L1277">
            <v>4</v>
          </cell>
          <cell r="M1277" t="str">
            <v>KIRGIZİSTAN</v>
          </cell>
        </row>
        <row r="1278">
          <cell r="E1278">
            <v>4</v>
          </cell>
          <cell r="F1278">
            <v>3</v>
          </cell>
          <cell r="H1278">
            <v>1</v>
          </cell>
          <cell r="L1278">
            <v>3</v>
          </cell>
          <cell r="M1278" t="str">
            <v>KIRGIZİSTAN</v>
          </cell>
        </row>
        <row r="1279">
          <cell r="E1279">
            <v>4</v>
          </cell>
          <cell r="F1279">
            <v>3</v>
          </cell>
          <cell r="H1279">
            <v>1</v>
          </cell>
          <cell r="L1279">
            <v>3</v>
          </cell>
          <cell r="M1279" t="str">
            <v>KIRGIZİSTAN</v>
          </cell>
        </row>
        <row r="1280">
          <cell r="E1280">
            <v>4</v>
          </cell>
          <cell r="F1280">
            <v>3</v>
          </cell>
          <cell r="H1280">
            <v>1</v>
          </cell>
          <cell r="L1280">
            <v>3</v>
          </cell>
          <cell r="M1280" t="str">
            <v>KIRGIZİSTAN</v>
          </cell>
        </row>
        <row r="1281">
          <cell r="E1281">
            <v>4</v>
          </cell>
          <cell r="F1281">
            <v>4</v>
          </cell>
          <cell r="H1281">
            <v>2</v>
          </cell>
          <cell r="L1281">
            <v>4</v>
          </cell>
          <cell r="M1281" t="str">
            <v>KIRGIZİSTAN</v>
          </cell>
        </row>
        <row r="1282">
          <cell r="E1282">
            <v>4</v>
          </cell>
          <cell r="F1282">
            <v>4</v>
          </cell>
          <cell r="H1282">
            <v>2</v>
          </cell>
          <cell r="L1282">
            <v>4</v>
          </cell>
          <cell r="M1282" t="str">
            <v>KIRGIZİSTAN</v>
          </cell>
        </row>
        <row r="1283">
          <cell r="E1283">
            <v>4</v>
          </cell>
          <cell r="F1283">
            <v>4</v>
          </cell>
          <cell r="H1283">
            <v>2</v>
          </cell>
          <cell r="L1283">
            <v>3</v>
          </cell>
          <cell r="M1283" t="str">
            <v>KIRGIZİSTAN</v>
          </cell>
        </row>
        <row r="1284">
          <cell r="E1284">
            <v>4</v>
          </cell>
          <cell r="F1284">
            <v>4</v>
          </cell>
          <cell r="H1284">
            <v>2</v>
          </cell>
          <cell r="L1284">
            <v>3</v>
          </cell>
          <cell r="M1284" t="str">
            <v>KIRGIZİSTAN</v>
          </cell>
        </row>
        <row r="1285">
          <cell r="E1285">
            <v>4</v>
          </cell>
          <cell r="F1285">
            <v>4</v>
          </cell>
          <cell r="H1285">
            <v>2</v>
          </cell>
          <cell r="L1285">
            <v>3</v>
          </cell>
          <cell r="M1285" t="str">
            <v>KIRGIZİSTAN</v>
          </cell>
        </row>
        <row r="1286">
          <cell r="E1286">
            <v>4</v>
          </cell>
          <cell r="F1286">
            <v>4</v>
          </cell>
          <cell r="H1286">
            <v>2</v>
          </cell>
          <cell r="L1286">
            <v>3</v>
          </cell>
          <cell r="M1286" t="str">
            <v>KIRGIZİSTAN</v>
          </cell>
        </row>
        <row r="1287">
          <cell r="E1287">
            <v>4</v>
          </cell>
          <cell r="F1287">
            <v>4</v>
          </cell>
          <cell r="H1287">
            <v>2</v>
          </cell>
          <cell r="L1287">
            <v>3</v>
          </cell>
          <cell r="M1287" t="str">
            <v>KIRGIZİSTAN</v>
          </cell>
        </row>
        <row r="1288">
          <cell r="E1288">
            <v>4</v>
          </cell>
          <cell r="F1288">
            <v>4</v>
          </cell>
          <cell r="H1288">
            <v>2</v>
          </cell>
          <cell r="L1288">
            <v>4</v>
          </cell>
          <cell r="M1288" t="str">
            <v>KIRGIZİSTAN</v>
          </cell>
        </row>
        <row r="1289">
          <cell r="E1289">
            <v>4</v>
          </cell>
          <cell r="F1289">
            <v>4</v>
          </cell>
          <cell r="H1289">
            <v>2</v>
          </cell>
          <cell r="L1289">
            <v>3</v>
          </cell>
          <cell r="M1289" t="str">
            <v>KIRGIZİSTAN</v>
          </cell>
        </row>
        <row r="1290">
          <cell r="E1290">
            <v>4</v>
          </cell>
          <cell r="F1290">
            <v>4</v>
          </cell>
          <cell r="H1290">
            <v>2</v>
          </cell>
          <cell r="L1290">
            <v>4</v>
          </cell>
          <cell r="M1290" t="str">
            <v>KIRGIZİSTAN</v>
          </cell>
        </row>
        <row r="1291">
          <cell r="E1291">
            <v>4</v>
          </cell>
          <cell r="F1291">
            <v>4</v>
          </cell>
          <cell r="H1291">
            <v>2</v>
          </cell>
          <cell r="L1291">
            <v>4</v>
          </cell>
          <cell r="M1291" t="str">
            <v>KIRGIZİSTAN</v>
          </cell>
        </row>
        <row r="1292">
          <cell r="E1292">
            <v>4</v>
          </cell>
          <cell r="F1292">
            <v>4</v>
          </cell>
          <cell r="H1292">
            <v>2</v>
          </cell>
          <cell r="L1292">
            <v>3</v>
          </cell>
          <cell r="M1292" t="str">
            <v>SNG</v>
          </cell>
        </row>
        <row r="1293">
          <cell r="E1293">
            <v>4</v>
          </cell>
          <cell r="F1293">
            <v>4</v>
          </cell>
          <cell r="H1293">
            <v>2</v>
          </cell>
          <cell r="L1293">
            <v>3</v>
          </cell>
          <cell r="M1293" t="str">
            <v>D</v>
          </cell>
        </row>
        <row r="1294">
          <cell r="E1294">
            <v>7</v>
          </cell>
          <cell r="F1294">
            <v>1</v>
          </cell>
          <cell r="H1294">
            <v>2</v>
          </cell>
          <cell r="L1294">
            <v>4</v>
          </cell>
          <cell r="M1294" t="str">
            <v>KIRGIZİSTAN</v>
          </cell>
        </row>
        <row r="1295">
          <cell r="E1295">
            <v>7</v>
          </cell>
          <cell r="F1295">
            <v>1</v>
          </cell>
          <cell r="H1295">
            <v>2</v>
          </cell>
          <cell r="L1295">
            <v>4</v>
          </cell>
          <cell r="M1295" t="str">
            <v>KIRGIZİSTAN</v>
          </cell>
        </row>
        <row r="1296">
          <cell r="E1296">
            <v>7</v>
          </cell>
          <cell r="F1296">
            <v>1</v>
          </cell>
          <cell r="H1296">
            <v>2</v>
          </cell>
          <cell r="L1296">
            <v>3</v>
          </cell>
          <cell r="M1296" t="str">
            <v>KIRGIZİSTAN</v>
          </cell>
        </row>
        <row r="1297">
          <cell r="E1297">
            <v>7</v>
          </cell>
          <cell r="F1297">
            <v>1</v>
          </cell>
          <cell r="H1297">
            <v>2</v>
          </cell>
          <cell r="L1297">
            <v>4</v>
          </cell>
          <cell r="M1297" t="str">
            <v>KIRGIZİSTAN</v>
          </cell>
        </row>
        <row r="1298">
          <cell r="E1298">
            <v>7</v>
          </cell>
          <cell r="F1298">
            <v>1</v>
          </cell>
          <cell r="H1298">
            <v>2</v>
          </cell>
          <cell r="L1298">
            <v>3</v>
          </cell>
          <cell r="M1298" t="str">
            <v>KIRGIZİSTAN</v>
          </cell>
        </row>
        <row r="1299">
          <cell r="E1299">
            <v>7</v>
          </cell>
          <cell r="F1299">
            <v>1</v>
          </cell>
          <cell r="H1299">
            <v>2</v>
          </cell>
          <cell r="L1299">
            <v>3</v>
          </cell>
          <cell r="M1299" t="str">
            <v>KIRGIZİSTAN</v>
          </cell>
        </row>
        <row r="1300">
          <cell r="E1300">
            <v>7</v>
          </cell>
          <cell r="F1300">
            <v>1</v>
          </cell>
          <cell r="H1300">
            <v>2</v>
          </cell>
          <cell r="L1300">
            <v>4</v>
          </cell>
          <cell r="M1300" t="str">
            <v>KIRGIZİSTAN</v>
          </cell>
        </row>
        <row r="1301">
          <cell r="E1301">
            <v>7</v>
          </cell>
          <cell r="F1301">
            <v>1</v>
          </cell>
          <cell r="H1301">
            <v>2</v>
          </cell>
          <cell r="L1301">
            <v>3</v>
          </cell>
          <cell r="M1301" t="str">
            <v>KIRGIZİSTAN</v>
          </cell>
        </row>
        <row r="1302">
          <cell r="E1302">
            <v>7</v>
          </cell>
          <cell r="F1302">
            <v>1</v>
          </cell>
          <cell r="H1302">
            <v>2</v>
          </cell>
          <cell r="L1302">
            <v>3</v>
          </cell>
          <cell r="M1302" t="str">
            <v>KIRGIZİSTAN</v>
          </cell>
        </row>
        <row r="1303">
          <cell r="E1303">
            <v>7</v>
          </cell>
          <cell r="F1303">
            <v>1</v>
          </cell>
          <cell r="H1303">
            <v>2</v>
          </cell>
          <cell r="L1303">
            <v>4</v>
          </cell>
          <cell r="M1303" t="str">
            <v>KIRGIZİSTAN</v>
          </cell>
        </row>
        <row r="1304">
          <cell r="E1304">
            <v>7</v>
          </cell>
          <cell r="F1304">
            <v>1</v>
          </cell>
          <cell r="H1304">
            <v>2</v>
          </cell>
          <cell r="L1304">
            <v>3</v>
          </cell>
          <cell r="M1304" t="str">
            <v>KIRGIZİSTAN</v>
          </cell>
        </row>
        <row r="1305">
          <cell r="E1305">
            <v>7</v>
          </cell>
          <cell r="F1305">
            <v>1</v>
          </cell>
          <cell r="H1305">
            <v>2</v>
          </cell>
          <cell r="L1305">
            <v>3</v>
          </cell>
          <cell r="M1305" t="str">
            <v>KIRGIZİSTAN</v>
          </cell>
        </row>
        <row r="1306">
          <cell r="E1306">
            <v>7</v>
          </cell>
          <cell r="F1306">
            <v>1</v>
          </cell>
          <cell r="H1306">
            <v>2</v>
          </cell>
          <cell r="L1306">
            <v>3</v>
          </cell>
          <cell r="M1306" t="str">
            <v>KIRGIZİSTAN</v>
          </cell>
        </row>
        <row r="1307">
          <cell r="E1307">
            <v>7</v>
          </cell>
          <cell r="F1307">
            <v>1</v>
          </cell>
          <cell r="H1307">
            <v>2</v>
          </cell>
          <cell r="L1307">
            <v>4</v>
          </cell>
          <cell r="M1307" t="str">
            <v>KIRGIZİSTAN</v>
          </cell>
        </row>
        <row r="1308">
          <cell r="E1308">
            <v>7</v>
          </cell>
          <cell r="F1308">
            <v>1</v>
          </cell>
          <cell r="H1308">
            <v>2</v>
          </cell>
          <cell r="L1308">
            <v>3</v>
          </cell>
          <cell r="M1308" t="str">
            <v>KIRGIZİSTAN</v>
          </cell>
        </row>
        <row r="1309">
          <cell r="E1309">
            <v>7</v>
          </cell>
          <cell r="F1309">
            <v>1</v>
          </cell>
          <cell r="H1309">
            <v>2</v>
          </cell>
          <cell r="L1309">
            <v>4</v>
          </cell>
          <cell r="M1309" t="str">
            <v>KIRGIZİSTAN</v>
          </cell>
        </row>
        <row r="1310">
          <cell r="E1310">
            <v>7</v>
          </cell>
          <cell r="F1310">
            <v>1</v>
          </cell>
          <cell r="H1310">
            <v>2</v>
          </cell>
          <cell r="L1310">
            <v>3</v>
          </cell>
          <cell r="M1310" t="str">
            <v>KIRGIZİSTAN</v>
          </cell>
        </row>
        <row r="1311">
          <cell r="E1311">
            <v>7</v>
          </cell>
          <cell r="F1311">
            <v>1</v>
          </cell>
          <cell r="H1311">
            <v>2</v>
          </cell>
          <cell r="L1311">
            <v>3</v>
          </cell>
          <cell r="M1311" t="str">
            <v>KIRGIZİSTAN</v>
          </cell>
        </row>
        <row r="1312">
          <cell r="E1312">
            <v>7</v>
          </cell>
          <cell r="F1312">
            <v>1</v>
          </cell>
          <cell r="H1312">
            <v>2</v>
          </cell>
          <cell r="L1312">
            <v>3</v>
          </cell>
          <cell r="M1312" t="str">
            <v>KIRGIZİSTAN</v>
          </cell>
        </row>
        <row r="1313">
          <cell r="E1313">
            <v>7</v>
          </cell>
          <cell r="F1313">
            <v>1</v>
          </cell>
          <cell r="H1313">
            <v>2</v>
          </cell>
          <cell r="L1313">
            <v>4</v>
          </cell>
          <cell r="M1313" t="str">
            <v>KIRGIZİSTAN</v>
          </cell>
        </row>
        <row r="1314">
          <cell r="E1314">
            <v>7</v>
          </cell>
          <cell r="F1314">
            <v>1</v>
          </cell>
          <cell r="H1314">
            <v>2</v>
          </cell>
          <cell r="L1314">
            <v>3</v>
          </cell>
          <cell r="M1314" t="str">
            <v>KIRGIZİSTAN</v>
          </cell>
        </row>
        <row r="1315">
          <cell r="E1315">
            <v>7</v>
          </cell>
          <cell r="F1315">
            <v>1</v>
          </cell>
          <cell r="H1315">
            <v>2</v>
          </cell>
          <cell r="L1315">
            <v>3</v>
          </cell>
          <cell r="M1315" t="str">
            <v>KIRGIZİSTAN</v>
          </cell>
        </row>
        <row r="1316">
          <cell r="E1316">
            <v>7</v>
          </cell>
          <cell r="F1316">
            <v>1</v>
          </cell>
          <cell r="H1316">
            <v>2</v>
          </cell>
          <cell r="L1316">
            <v>3</v>
          </cell>
          <cell r="M1316" t="str">
            <v>KIRGIZİSTAN</v>
          </cell>
        </row>
        <row r="1317">
          <cell r="E1317">
            <v>7</v>
          </cell>
          <cell r="F1317">
            <v>1</v>
          </cell>
          <cell r="H1317">
            <v>2</v>
          </cell>
          <cell r="L1317">
            <v>3</v>
          </cell>
          <cell r="M1317" t="str">
            <v>KIRGIZİSTAN</v>
          </cell>
        </row>
        <row r="1318">
          <cell r="E1318">
            <v>7</v>
          </cell>
          <cell r="F1318">
            <v>1</v>
          </cell>
          <cell r="H1318">
            <v>2</v>
          </cell>
          <cell r="L1318">
            <v>3</v>
          </cell>
          <cell r="M1318" t="str">
            <v>KIRGIZİSTAN</v>
          </cell>
        </row>
        <row r="1319">
          <cell r="E1319">
            <v>7</v>
          </cell>
          <cell r="F1319">
            <v>1</v>
          </cell>
          <cell r="H1319">
            <v>2</v>
          </cell>
          <cell r="L1319">
            <v>3</v>
          </cell>
          <cell r="M1319" t="str">
            <v>KIRGIZİSTAN</v>
          </cell>
        </row>
        <row r="1320">
          <cell r="E1320">
            <v>7</v>
          </cell>
          <cell r="F1320">
            <v>1</v>
          </cell>
          <cell r="H1320">
            <v>2</v>
          </cell>
          <cell r="L1320">
            <v>3</v>
          </cell>
          <cell r="M1320" t="str">
            <v>KIRGIZİSTAN</v>
          </cell>
        </row>
        <row r="1321">
          <cell r="E1321">
            <v>7</v>
          </cell>
          <cell r="F1321">
            <v>1</v>
          </cell>
          <cell r="H1321">
            <v>2</v>
          </cell>
          <cell r="L1321">
            <v>4</v>
          </cell>
          <cell r="M1321" t="str">
            <v>KIRGIZİSTAN</v>
          </cell>
        </row>
        <row r="1322">
          <cell r="E1322">
            <v>7</v>
          </cell>
          <cell r="F1322">
            <v>1</v>
          </cell>
          <cell r="H1322">
            <v>2</v>
          </cell>
          <cell r="L1322">
            <v>3</v>
          </cell>
          <cell r="M1322" t="str">
            <v>KIRGIZİSTAN</v>
          </cell>
        </row>
        <row r="1323">
          <cell r="E1323">
            <v>7</v>
          </cell>
          <cell r="F1323">
            <v>1</v>
          </cell>
          <cell r="H1323">
            <v>2</v>
          </cell>
          <cell r="L1323">
            <v>3</v>
          </cell>
          <cell r="M1323" t="str">
            <v>D</v>
          </cell>
        </row>
        <row r="1324">
          <cell r="E1324">
            <v>7</v>
          </cell>
          <cell r="F1324">
            <v>1</v>
          </cell>
          <cell r="H1324">
            <v>2</v>
          </cell>
          <cell r="L1324">
            <v>3</v>
          </cell>
          <cell r="M1324" t="str">
            <v>SNG</v>
          </cell>
        </row>
        <row r="1325">
          <cell r="E1325">
            <v>7</v>
          </cell>
          <cell r="F1325">
            <v>1</v>
          </cell>
          <cell r="H1325">
            <v>2</v>
          </cell>
          <cell r="L1325">
            <v>3</v>
          </cell>
          <cell r="M1325" t="str">
            <v>SNG</v>
          </cell>
        </row>
        <row r="1326">
          <cell r="E1326">
            <v>7</v>
          </cell>
          <cell r="F1326">
            <v>1</v>
          </cell>
          <cell r="H1326">
            <v>2</v>
          </cell>
          <cell r="L1326">
            <v>3</v>
          </cell>
          <cell r="M1326" t="str">
            <v>SNG</v>
          </cell>
        </row>
        <row r="1327">
          <cell r="E1327">
            <v>7</v>
          </cell>
          <cell r="F1327">
            <v>1</v>
          </cell>
          <cell r="H1327">
            <v>2</v>
          </cell>
          <cell r="L1327">
            <v>3</v>
          </cell>
          <cell r="M1327" t="str">
            <v>SNG</v>
          </cell>
        </row>
        <row r="1328">
          <cell r="E1328">
            <v>7</v>
          </cell>
          <cell r="F1328">
            <v>1</v>
          </cell>
          <cell r="H1328">
            <v>2</v>
          </cell>
          <cell r="L1328">
            <v>3</v>
          </cell>
          <cell r="M1328" t="str">
            <v>SNG</v>
          </cell>
        </row>
        <row r="1329">
          <cell r="E1329">
            <v>7</v>
          </cell>
          <cell r="F1329">
            <v>2</v>
          </cell>
          <cell r="H1329">
            <v>2</v>
          </cell>
          <cell r="L1329">
            <v>3</v>
          </cell>
          <cell r="M1329" t="str">
            <v>KIRGIZİSTAN</v>
          </cell>
        </row>
        <row r="1330">
          <cell r="E1330">
            <v>7</v>
          </cell>
          <cell r="F1330">
            <v>2</v>
          </cell>
          <cell r="H1330">
            <v>2</v>
          </cell>
          <cell r="L1330">
            <v>3</v>
          </cell>
          <cell r="M1330" t="str">
            <v>KIRGIZİSTAN</v>
          </cell>
        </row>
        <row r="1331">
          <cell r="E1331">
            <v>7</v>
          </cell>
          <cell r="F1331">
            <v>2</v>
          </cell>
          <cell r="H1331">
            <v>2</v>
          </cell>
          <cell r="L1331">
            <v>3</v>
          </cell>
          <cell r="M1331" t="str">
            <v>KIRGIZİSTAN</v>
          </cell>
        </row>
        <row r="1332">
          <cell r="E1332">
            <v>7</v>
          </cell>
          <cell r="F1332">
            <v>2</v>
          </cell>
          <cell r="H1332">
            <v>2</v>
          </cell>
          <cell r="L1332">
            <v>3</v>
          </cell>
          <cell r="M1332" t="str">
            <v>KIRGIZİSTAN</v>
          </cell>
        </row>
        <row r="1333">
          <cell r="E1333">
            <v>7</v>
          </cell>
          <cell r="F1333">
            <v>2</v>
          </cell>
          <cell r="H1333">
            <v>2</v>
          </cell>
          <cell r="L1333">
            <v>3</v>
          </cell>
          <cell r="M1333" t="str">
            <v>KIRGIZİSTAN</v>
          </cell>
        </row>
        <row r="1334">
          <cell r="E1334">
            <v>7</v>
          </cell>
          <cell r="F1334">
            <v>2</v>
          </cell>
          <cell r="H1334">
            <v>2</v>
          </cell>
          <cell r="L1334">
            <v>3</v>
          </cell>
          <cell r="M1334" t="str">
            <v>KIRGIZİSTAN</v>
          </cell>
        </row>
        <row r="1335">
          <cell r="E1335">
            <v>7</v>
          </cell>
          <cell r="F1335">
            <v>2</v>
          </cell>
          <cell r="H1335">
            <v>2</v>
          </cell>
          <cell r="L1335">
            <v>4</v>
          </cell>
          <cell r="M1335" t="str">
            <v>KIRGIZİSTAN</v>
          </cell>
        </row>
        <row r="1336">
          <cell r="E1336">
            <v>7</v>
          </cell>
          <cell r="F1336">
            <v>2</v>
          </cell>
          <cell r="H1336">
            <v>2</v>
          </cell>
          <cell r="L1336">
            <v>3</v>
          </cell>
          <cell r="M1336" t="str">
            <v>KIRGIZİSTAN</v>
          </cell>
        </row>
        <row r="1337">
          <cell r="E1337">
            <v>7</v>
          </cell>
          <cell r="F1337">
            <v>2</v>
          </cell>
          <cell r="H1337">
            <v>2</v>
          </cell>
          <cell r="L1337">
            <v>3</v>
          </cell>
          <cell r="M1337" t="str">
            <v>KIRGIZİSTAN</v>
          </cell>
        </row>
        <row r="1338">
          <cell r="E1338">
            <v>7</v>
          </cell>
          <cell r="F1338">
            <v>2</v>
          </cell>
          <cell r="H1338">
            <v>2</v>
          </cell>
          <cell r="L1338">
            <v>3</v>
          </cell>
          <cell r="M1338" t="str">
            <v>KIRGIZİSTAN</v>
          </cell>
        </row>
        <row r="1339">
          <cell r="E1339">
            <v>7</v>
          </cell>
          <cell r="F1339">
            <v>2</v>
          </cell>
          <cell r="H1339">
            <v>2</v>
          </cell>
          <cell r="L1339">
            <v>3</v>
          </cell>
          <cell r="M1339" t="str">
            <v>KIRGIZİSTAN</v>
          </cell>
        </row>
        <row r="1340">
          <cell r="E1340">
            <v>7</v>
          </cell>
          <cell r="F1340">
            <v>2</v>
          </cell>
          <cell r="H1340">
            <v>2</v>
          </cell>
          <cell r="L1340">
            <v>3</v>
          </cell>
          <cell r="M1340" t="str">
            <v>KIRGIZİSTAN</v>
          </cell>
        </row>
        <row r="1341">
          <cell r="E1341">
            <v>7</v>
          </cell>
          <cell r="F1341">
            <v>2</v>
          </cell>
          <cell r="H1341">
            <v>2</v>
          </cell>
          <cell r="L1341">
            <v>4</v>
          </cell>
          <cell r="M1341" t="str">
            <v>KIRGIZİSTAN</v>
          </cell>
        </row>
        <row r="1342">
          <cell r="E1342">
            <v>7</v>
          </cell>
          <cell r="F1342">
            <v>2</v>
          </cell>
          <cell r="H1342">
            <v>2</v>
          </cell>
          <cell r="L1342">
            <v>4</v>
          </cell>
          <cell r="M1342" t="str">
            <v>KIRGIZİSTAN</v>
          </cell>
        </row>
        <row r="1343">
          <cell r="E1343">
            <v>7</v>
          </cell>
          <cell r="F1343">
            <v>2</v>
          </cell>
          <cell r="H1343">
            <v>2</v>
          </cell>
          <cell r="L1343">
            <v>3</v>
          </cell>
          <cell r="M1343" t="str">
            <v>KIRGIZİSTAN</v>
          </cell>
        </row>
        <row r="1344">
          <cell r="E1344">
            <v>7</v>
          </cell>
          <cell r="F1344">
            <v>2</v>
          </cell>
          <cell r="H1344">
            <v>2</v>
          </cell>
          <cell r="L1344">
            <v>3</v>
          </cell>
          <cell r="M1344" t="str">
            <v>KIRGIZİSTAN</v>
          </cell>
        </row>
        <row r="1345">
          <cell r="E1345">
            <v>7</v>
          </cell>
          <cell r="F1345">
            <v>2</v>
          </cell>
          <cell r="H1345">
            <v>1</v>
          </cell>
          <cell r="L1345">
            <v>3</v>
          </cell>
          <cell r="M1345" t="str">
            <v>KIRGIZİSTAN</v>
          </cell>
        </row>
        <row r="1346">
          <cell r="E1346">
            <v>7</v>
          </cell>
          <cell r="F1346">
            <v>2</v>
          </cell>
          <cell r="H1346">
            <v>1</v>
          </cell>
          <cell r="L1346">
            <v>3</v>
          </cell>
          <cell r="M1346" t="str">
            <v>KIRGIZİSTAN</v>
          </cell>
        </row>
        <row r="1347">
          <cell r="E1347">
            <v>7</v>
          </cell>
          <cell r="F1347">
            <v>2</v>
          </cell>
          <cell r="H1347">
            <v>1</v>
          </cell>
          <cell r="L1347">
            <v>4</v>
          </cell>
          <cell r="M1347" t="str">
            <v>KIRGIZİSTAN</v>
          </cell>
        </row>
        <row r="1348">
          <cell r="E1348">
            <v>7</v>
          </cell>
          <cell r="F1348">
            <v>2</v>
          </cell>
          <cell r="H1348">
            <v>1</v>
          </cell>
          <cell r="L1348">
            <v>3</v>
          </cell>
          <cell r="M1348" t="str">
            <v>KIRGIZİSTAN</v>
          </cell>
        </row>
        <row r="1349">
          <cell r="E1349">
            <v>7</v>
          </cell>
          <cell r="F1349">
            <v>2</v>
          </cell>
          <cell r="H1349">
            <v>1</v>
          </cell>
          <cell r="L1349">
            <v>3</v>
          </cell>
          <cell r="M1349" t="str">
            <v>KIRGIZİSTAN</v>
          </cell>
        </row>
        <row r="1350">
          <cell r="E1350">
            <v>7</v>
          </cell>
          <cell r="F1350">
            <v>2</v>
          </cell>
          <cell r="H1350">
            <v>1</v>
          </cell>
          <cell r="L1350">
            <v>3</v>
          </cell>
          <cell r="M1350" t="str">
            <v>KIRGIZİSTAN</v>
          </cell>
        </row>
        <row r="1351">
          <cell r="E1351">
            <v>7</v>
          </cell>
          <cell r="F1351">
            <v>2</v>
          </cell>
          <cell r="H1351">
            <v>1</v>
          </cell>
          <cell r="L1351">
            <v>4</v>
          </cell>
          <cell r="M1351" t="str">
            <v>KIRGIZİSTAN</v>
          </cell>
        </row>
        <row r="1352">
          <cell r="E1352">
            <v>7</v>
          </cell>
          <cell r="F1352">
            <v>2</v>
          </cell>
          <cell r="H1352">
            <v>1</v>
          </cell>
          <cell r="L1352">
            <v>4</v>
          </cell>
          <cell r="M1352" t="str">
            <v>KIRGIZİSTAN</v>
          </cell>
        </row>
        <row r="1353">
          <cell r="E1353">
            <v>7</v>
          </cell>
          <cell r="F1353">
            <v>2</v>
          </cell>
          <cell r="H1353">
            <v>1</v>
          </cell>
          <cell r="L1353">
            <v>3</v>
          </cell>
          <cell r="M1353" t="str">
            <v>KIRGIZİSTAN</v>
          </cell>
        </row>
        <row r="1354">
          <cell r="E1354">
            <v>7</v>
          </cell>
          <cell r="F1354">
            <v>2</v>
          </cell>
          <cell r="H1354">
            <v>1</v>
          </cell>
          <cell r="L1354">
            <v>3</v>
          </cell>
          <cell r="M1354" t="str">
            <v>KIRGIZİSTAN</v>
          </cell>
        </row>
        <row r="1355">
          <cell r="E1355">
            <v>7</v>
          </cell>
          <cell r="F1355">
            <v>2</v>
          </cell>
          <cell r="H1355">
            <v>1</v>
          </cell>
          <cell r="L1355">
            <v>3</v>
          </cell>
          <cell r="M1355" t="str">
            <v>KIRGIZİSTAN</v>
          </cell>
        </row>
        <row r="1356">
          <cell r="E1356">
            <v>7</v>
          </cell>
          <cell r="F1356">
            <v>2</v>
          </cell>
          <cell r="H1356">
            <v>1</v>
          </cell>
          <cell r="L1356">
            <v>3</v>
          </cell>
          <cell r="M1356" t="str">
            <v>KIRGIZİSTAN</v>
          </cell>
        </row>
        <row r="1357">
          <cell r="E1357">
            <v>7</v>
          </cell>
          <cell r="F1357">
            <v>2</v>
          </cell>
          <cell r="H1357">
            <v>1</v>
          </cell>
          <cell r="L1357">
            <v>4</v>
          </cell>
          <cell r="M1357" t="str">
            <v>KIRGIZİSTAN</v>
          </cell>
        </row>
        <row r="1358">
          <cell r="E1358">
            <v>7</v>
          </cell>
          <cell r="F1358">
            <v>2</v>
          </cell>
          <cell r="H1358">
            <v>1</v>
          </cell>
          <cell r="L1358">
            <v>3</v>
          </cell>
          <cell r="M1358" t="str">
            <v>KIRGIZİSTAN</v>
          </cell>
        </row>
        <row r="1359">
          <cell r="E1359">
            <v>7</v>
          </cell>
          <cell r="F1359">
            <v>2</v>
          </cell>
          <cell r="H1359">
            <v>2</v>
          </cell>
          <cell r="L1359">
            <v>3</v>
          </cell>
          <cell r="M1359" t="str">
            <v>SNG</v>
          </cell>
        </row>
        <row r="1360">
          <cell r="E1360">
            <v>7</v>
          </cell>
          <cell r="F1360">
            <v>2</v>
          </cell>
          <cell r="H1360">
            <v>2</v>
          </cell>
          <cell r="L1360">
            <v>3</v>
          </cell>
          <cell r="M1360" t="str">
            <v>SNG</v>
          </cell>
        </row>
        <row r="1361">
          <cell r="E1361">
            <v>7</v>
          </cell>
          <cell r="F1361">
            <v>2</v>
          </cell>
          <cell r="H1361">
            <v>2</v>
          </cell>
          <cell r="L1361">
            <v>3</v>
          </cell>
          <cell r="M1361" t="str">
            <v>SNG</v>
          </cell>
        </row>
        <row r="1362">
          <cell r="E1362">
            <v>7</v>
          </cell>
          <cell r="F1362">
            <v>2</v>
          </cell>
          <cell r="H1362">
            <v>2</v>
          </cell>
          <cell r="L1362">
            <v>3</v>
          </cell>
          <cell r="M1362" t="str">
            <v>SNG</v>
          </cell>
        </row>
        <row r="1363">
          <cell r="E1363">
            <v>7</v>
          </cell>
          <cell r="F1363">
            <v>2</v>
          </cell>
          <cell r="H1363">
            <v>2</v>
          </cell>
          <cell r="L1363">
            <v>3</v>
          </cell>
          <cell r="M1363" t="str">
            <v>SNG</v>
          </cell>
        </row>
        <row r="1364">
          <cell r="E1364">
            <v>7</v>
          </cell>
          <cell r="F1364">
            <v>2</v>
          </cell>
          <cell r="H1364">
            <v>2</v>
          </cell>
          <cell r="L1364">
            <v>3</v>
          </cell>
          <cell r="M1364" t="str">
            <v>D</v>
          </cell>
        </row>
        <row r="1365">
          <cell r="E1365">
            <v>7</v>
          </cell>
          <cell r="F1365">
            <v>2</v>
          </cell>
          <cell r="H1365">
            <v>2</v>
          </cell>
          <cell r="L1365">
            <v>3</v>
          </cell>
          <cell r="M1365" t="str">
            <v>SNG</v>
          </cell>
        </row>
        <row r="1366">
          <cell r="E1366">
            <v>7</v>
          </cell>
          <cell r="F1366">
            <v>2</v>
          </cell>
          <cell r="H1366">
            <v>2</v>
          </cell>
          <cell r="L1366">
            <v>3</v>
          </cell>
          <cell r="M1366" t="str">
            <v>SNG</v>
          </cell>
        </row>
        <row r="1367">
          <cell r="E1367">
            <v>7</v>
          </cell>
          <cell r="F1367">
            <v>2</v>
          </cell>
          <cell r="H1367">
            <v>2</v>
          </cell>
          <cell r="L1367">
            <v>3</v>
          </cell>
          <cell r="M1367" t="str">
            <v>SNG</v>
          </cell>
        </row>
        <row r="1368">
          <cell r="E1368">
            <v>7</v>
          </cell>
          <cell r="F1368">
            <v>3</v>
          </cell>
          <cell r="H1368">
            <v>2</v>
          </cell>
          <cell r="L1368">
            <v>3</v>
          </cell>
          <cell r="M1368" t="str">
            <v>KIRGIZİSTAN</v>
          </cell>
        </row>
        <row r="1369">
          <cell r="E1369">
            <v>7</v>
          </cell>
          <cell r="F1369">
            <v>3</v>
          </cell>
          <cell r="H1369">
            <v>2</v>
          </cell>
          <cell r="L1369">
            <v>4</v>
          </cell>
          <cell r="M1369" t="str">
            <v>KIRGIZİSTAN</v>
          </cell>
        </row>
        <row r="1370">
          <cell r="E1370">
            <v>7</v>
          </cell>
          <cell r="F1370">
            <v>3</v>
          </cell>
          <cell r="H1370">
            <v>2</v>
          </cell>
          <cell r="L1370">
            <v>4</v>
          </cell>
          <cell r="M1370" t="str">
            <v>KIRGIZİSTAN</v>
          </cell>
        </row>
        <row r="1371">
          <cell r="E1371">
            <v>7</v>
          </cell>
          <cell r="F1371">
            <v>3</v>
          </cell>
          <cell r="H1371">
            <v>2</v>
          </cell>
          <cell r="L1371">
            <v>4</v>
          </cell>
          <cell r="M1371" t="str">
            <v>KIRGIZİSTAN</v>
          </cell>
        </row>
        <row r="1372">
          <cell r="E1372">
            <v>7</v>
          </cell>
          <cell r="F1372">
            <v>3</v>
          </cell>
          <cell r="H1372">
            <v>2</v>
          </cell>
          <cell r="L1372">
            <v>4</v>
          </cell>
          <cell r="M1372" t="str">
            <v>KIRGIZİSTAN</v>
          </cell>
        </row>
        <row r="1373">
          <cell r="E1373">
            <v>7</v>
          </cell>
          <cell r="F1373">
            <v>3</v>
          </cell>
          <cell r="H1373">
            <v>2</v>
          </cell>
          <cell r="L1373">
            <v>4</v>
          </cell>
          <cell r="M1373" t="str">
            <v>KIRGIZİSTAN</v>
          </cell>
        </row>
        <row r="1374">
          <cell r="E1374">
            <v>7</v>
          </cell>
          <cell r="F1374">
            <v>3</v>
          </cell>
          <cell r="H1374">
            <v>2</v>
          </cell>
          <cell r="L1374">
            <v>4</v>
          </cell>
          <cell r="M1374" t="str">
            <v>KIRGIZİSTAN</v>
          </cell>
        </row>
        <row r="1375">
          <cell r="E1375">
            <v>7</v>
          </cell>
          <cell r="F1375">
            <v>3</v>
          </cell>
          <cell r="H1375">
            <v>2</v>
          </cell>
          <cell r="L1375">
            <v>4</v>
          </cell>
          <cell r="M1375" t="str">
            <v>KIRGIZİSTAN</v>
          </cell>
        </row>
        <row r="1376">
          <cell r="E1376">
            <v>7</v>
          </cell>
          <cell r="F1376">
            <v>3</v>
          </cell>
          <cell r="H1376">
            <v>2</v>
          </cell>
          <cell r="L1376">
            <v>4</v>
          </cell>
          <cell r="M1376" t="str">
            <v>KIRGIZİSTAN</v>
          </cell>
        </row>
        <row r="1377">
          <cell r="E1377">
            <v>7</v>
          </cell>
          <cell r="F1377">
            <v>3</v>
          </cell>
          <cell r="H1377">
            <v>2</v>
          </cell>
          <cell r="L1377">
            <v>4</v>
          </cell>
          <cell r="M1377" t="str">
            <v>KIRGIZİSTAN</v>
          </cell>
        </row>
        <row r="1378">
          <cell r="E1378">
            <v>7</v>
          </cell>
          <cell r="F1378">
            <v>3</v>
          </cell>
          <cell r="H1378">
            <v>2</v>
          </cell>
          <cell r="L1378">
            <v>3</v>
          </cell>
          <cell r="M1378" t="str">
            <v>KIRGIZİSTAN</v>
          </cell>
        </row>
        <row r="1379">
          <cell r="E1379">
            <v>7</v>
          </cell>
          <cell r="F1379">
            <v>3</v>
          </cell>
          <cell r="H1379">
            <v>2</v>
          </cell>
          <cell r="L1379">
            <v>4</v>
          </cell>
          <cell r="M1379" t="str">
            <v>KIRGIZİSTAN</v>
          </cell>
        </row>
        <row r="1380">
          <cell r="E1380">
            <v>7</v>
          </cell>
          <cell r="F1380">
            <v>3</v>
          </cell>
          <cell r="H1380">
            <v>2</v>
          </cell>
          <cell r="L1380">
            <v>4</v>
          </cell>
          <cell r="M1380" t="str">
            <v>KIRGIZİSTAN</v>
          </cell>
        </row>
        <row r="1381">
          <cell r="E1381">
            <v>7</v>
          </cell>
          <cell r="F1381">
            <v>3</v>
          </cell>
          <cell r="H1381">
            <v>2</v>
          </cell>
          <cell r="L1381">
            <v>4</v>
          </cell>
          <cell r="M1381" t="str">
            <v>KIRGIZİSTAN</v>
          </cell>
        </row>
        <row r="1382">
          <cell r="E1382">
            <v>7</v>
          </cell>
          <cell r="F1382">
            <v>3</v>
          </cell>
          <cell r="H1382">
            <v>2</v>
          </cell>
          <cell r="L1382">
            <v>4</v>
          </cell>
          <cell r="M1382" t="str">
            <v>KIRGIZİSTAN</v>
          </cell>
        </row>
        <row r="1383">
          <cell r="E1383">
            <v>7</v>
          </cell>
          <cell r="F1383">
            <v>3</v>
          </cell>
          <cell r="H1383">
            <v>2</v>
          </cell>
          <cell r="L1383">
            <v>4</v>
          </cell>
          <cell r="M1383" t="str">
            <v>KIRGIZİSTAN</v>
          </cell>
        </row>
        <row r="1384">
          <cell r="E1384">
            <v>7</v>
          </cell>
          <cell r="F1384">
            <v>3</v>
          </cell>
          <cell r="H1384">
            <v>2</v>
          </cell>
          <cell r="L1384">
            <v>3</v>
          </cell>
          <cell r="M1384" t="str">
            <v>KIRGIZİSTAN</v>
          </cell>
        </row>
        <row r="1385">
          <cell r="E1385">
            <v>7</v>
          </cell>
          <cell r="F1385">
            <v>3</v>
          </cell>
          <cell r="H1385">
            <v>2</v>
          </cell>
          <cell r="L1385">
            <v>3</v>
          </cell>
          <cell r="M1385" t="str">
            <v>KIRGIZİSTAN</v>
          </cell>
        </row>
        <row r="1386">
          <cell r="E1386">
            <v>7</v>
          </cell>
          <cell r="F1386">
            <v>3</v>
          </cell>
          <cell r="H1386">
            <v>2</v>
          </cell>
          <cell r="L1386">
            <v>4</v>
          </cell>
          <cell r="M1386" t="str">
            <v>KIRGIZİSTAN</v>
          </cell>
        </row>
        <row r="1387">
          <cell r="E1387">
            <v>7</v>
          </cell>
          <cell r="F1387">
            <v>3</v>
          </cell>
          <cell r="H1387">
            <v>2</v>
          </cell>
          <cell r="L1387">
            <v>3</v>
          </cell>
          <cell r="M1387" t="str">
            <v>D</v>
          </cell>
        </row>
        <row r="1388">
          <cell r="E1388">
            <v>7</v>
          </cell>
          <cell r="F1388">
            <v>3</v>
          </cell>
          <cell r="H1388">
            <v>2</v>
          </cell>
          <cell r="L1388">
            <v>4</v>
          </cell>
          <cell r="M1388" t="str">
            <v>SNG</v>
          </cell>
        </row>
        <row r="1389">
          <cell r="E1389">
            <v>7</v>
          </cell>
          <cell r="F1389">
            <v>3</v>
          </cell>
          <cell r="H1389">
            <v>2</v>
          </cell>
          <cell r="L1389">
            <v>3</v>
          </cell>
          <cell r="M1389" t="str">
            <v>SNG</v>
          </cell>
        </row>
        <row r="1390">
          <cell r="E1390">
            <v>7</v>
          </cell>
          <cell r="F1390">
            <v>3</v>
          </cell>
          <cell r="H1390">
            <v>2</v>
          </cell>
          <cell r="L1390">
            <v>3</v>
          </cell>
          <cell r="M1390" t="str">
            <v>SNG</v>
          </cell>
        </row>
        <row r="1391">
          <cell r="E1391">
            <v>8</v>
          </cell>
          <cell r="F1391">
            <v>1</v>
          </cell>
          <cell r="H1391">
            <v>2</v>
          </cell>
          <cell r="L1391">
            <v>3</v>
          </cell>
          <cell r="M1391" t="str">
            <v>KIRGIZİSTAN</v>
          </cell>
        </row>
        <row r="1392">
          <cell r="E1392">
            <v>8</v>
          </cell>
          <cell r="F1392">
            <v>1</v>
          </cell>
          <cell r="H1392">
            <v>2</v>
          </cell>
          <cell r="L1392">
            <v>3</v>
          </cell>
          <cell r="M1392" t="str">
            <v>KIRGIZİSTAN</v>
          </cell>
        </row>
        <row r="1393">
          <cell r="E1393">
            <v>8</v>
          </cell>
          <cell r="F1393">
            <v>1</v>
          </cell>
          <cell r="H1393">
            <v>2</v>
          </cell>
          <cell r="L1393">
            <v>4</v>
          </cell>
          <cell r="M1393" t="str">
            <v>KIRGIZİSTAN</v>
          </cell>
        </row>
        <row r="1394">
          <cell r="E1394">
            <v>8</v>
          </cell>
          <cell r="F1394">
            <v>1</v>
          </cell>
          <cell r="H1394">
            <v>2</v>
          </cell>
          <cell r="L1394">
            <v>3</v>
          </cell>
          <cell r="M1394" t="str">
            <v>KIRGIZİSTAN</v>
          </cell>
        </row>
        <row r="1395">
          <cell r="E1395">
            <v>8</v>
          </cell>
          <cell r="F1395">
            <v>1</v>
          </cell>
          <cell r="H1395">
            <v>2</v>
          </cell>
          <cell r="L1395">
            <v>3</v>
          </cell>
          <cell r="M1395" t="str">
            <v>KIRGIZİSTAN</v>
          </cell>
        </row>
        <row r="1396">
          <cell r="E1396">
            <v>8</v>
          </cell>
          <cell r="F1396">
            <v>1</v>
          </cell>
          <cell r="H1396">
            <v>2</v>
          </cell>
          <cell r="L1396">
            <v>3</v>
          </cell>
          <cell r="M1396" t="str">
            <v>KIRGIZİSTAN</v>
          </cell>
        </row>
        <row r="1397">
          <cell r="E1397">
            <v>8</v>
          </cell>
          <cell r="F1397">
            <v>1</v>
          </cell>
          <cell r="H1397">
            <v>2</v>
          </cell>
          <cell r="L1397">
            <v>3</v>
          </cell>
          <cell r="M1397" t="str">
            <v>KIRGIZİSTAN</v>
          </cell>
        </row>
        <row r="1398">
          <cell r="E1398">
            <v>8</v>
          </cell>
          <cell r="F1398">
            <v>1</v>
          </cell>
          <cell r="H1398">
            <v>2</v>
          </cell>
          <cell r="L1398">
            <v>3</v>
          </cell>
          <cell r="M1398" t="str">
            <v>KIRGIZİSTAN</v>
          </cell>
        </row>
        <row r="1399">
          <cell r="E1399">
            <v>8</v>
          </cell>
          <cell r="F1399">
            <v>1</v>
          </cell>
          <cell r="H1399">
            <v>2</v>
          </cell>
          <cell r="L1399">
            <v>3</v>
          </cell>
          <cell r="M1399" t="str">
            <v>KIRGIZİSTAN</v>
          </cell>
        </row>
        <row r="1400">
          <cell r="E1400">
            <v>8</v>
          </cell>
          <cell r="F1400">
            <v>1</v>
          </cell>
          <cell r="H1400">
            <v>2</v>
          </cell>
          <cell r="L1400">
            <v>3</v>
          </cell>
          <cell r="M1400" t="str">
            <v>KIRGIZİSTAN</v>
          </cell>
        </row>
        <row r="1401">
          <cell r="E1401">
            <v>8</v>
          </cell>
          <cell r="F1401">
            <v>1</v>
          </cell>
          <cell r="H1401">
            <v>2</v>
          </cell>
          <cell r="L1401">
            <v>3</v>
          </cell>
          <cell r="M1401" t="str">
            <v>KIRGIZİSTAN</v>
          </cell>
        </row>
        <row r="1402">
          <cell r="E1402">
            <v>8</v>
          </cell>
          <cell r="F1402">
            <v>1</v>
          </cell>
          <cell r="H1402">
            <v>2</v>
          </cell>
          <cell r="L1402">
            <v>3</v>
          </cell>
          <cell r="M1402" t="str">
            <v>KIRGIZİSTAN</v>
          </cell>
        </row>
        <row r="1403">
          <cell r="E1403">
            <v>8</v>
          </cell>
          <cell r="F1403">
            <v>1</v>
          </cell>
          <cell r="H1403">
            <v>2</v>
          </cell>
          <cell r="L1403">
            <v>3</v>
          </cell>
          <cell r="M1403" t="str">
            <v>KIRGIZİSTAN</v>
          </cell>
        </row>
        <row r="1404">
          <cell r="E1404">
            <v>8</v>
          </cell>
          <cell r="F1404">
            <v>1</v>
          </cell>
          <cell r="H1404">
            <v>2</v>
          </cell>
          <cell r="L1404">
            <v>3</v>
          </cell>
          <cell r="M1404" t="str">
            <v>KIRGIZİSTAN</v>
          </cell>
        </row>
        <row r="1405">
          <cell r="E1405">
            <v>8</v>
          </cell>
          <cell r="F1405">
            <v>1</v>
          </cell>
          <cell r="H1405">
            <v>2</v>
          </cell>
          <cell r="L1405">
            <v>3</v>
          </cell>
          <cell r="M1405" t="str">
            <v>KIRGIZİSTAN</v>
          </cell>
        </row>
        <row r="1406">
          <cell r="E1406">
            <v>8</v>
          </cell>
          <cell r="F1406">
            <v>1</v>
          </cell>
          <cell r="H1406">
            <v>2</v>
          </cell>
          <cell r="L1406">
            <v>3</v>
          </cell>
          <cell r="M1406" t="str">
            <v>KIRGIZİSTAN</v>
          </cell>
        </row>
        <row r="1407">
          <cell r="E1407">
            <v>8</v>
          </cell>
          <cell r="F1407">
            <v>1</v>
          </cell>
          <cell r="H1407">
            <v>2</v>
          </cell>
          <cell r="L1407">
            <v>3</v>
          </cell>
          <cell r="M1407" t="str">
            <v>KIRGIZİSTAN</v>
          </cell>
        </row>
        <row r="1408">
          <cell r="E1408">
            <v>8</v>
          </cell>
          <cell r="F1408">
            <v>1</v>
          </cell>
          <cell r="H1408">
            <v>2</v>
          </cell>
          <cell r="L1408">
            <v>3</v>
          </cell>
          <cell r="M1408" t="str">
            <v>KIRGIZİSTAN</v>
          </cell>
        </row>
        <row r="1409">
          <cell r="E1409">
            <v>8</v>
          </cell>
          <cell r="F1409">
            <v>1</v>
          </cell>
          <cell r="H1409">
            <v>2</v>
          </cell>
          <cell r="L1409">
            <v>3</v>
          </cell>
          <cell r="M1409" t="str">
            <v>KIRGIZİSTAN</v>
          </cell>
        </row>
        <row r="1410">
          <cell r="E1410">
            <v>8</v>
          </cell>
          <cell r="F1410">
            <v>1</v>
          </cell>
          <cell r="H1410">
            <v>1</v>
          </cell>
          <cell r="L1410">
            <v>3</v>
          </cell>
          <cell r="M1410" t="str">
            <v>KIRGIZİSTAN</v>
          </cell>
        </row>
        <row r="1411">
          <cell r="E1411">
            <v>8</v>
          </cell>
          <cell r="F1411">
            <v>1</v>
          </cell>
          <cell r="H1411">
            <v>1</v>
          </cell>
          <cell r="L1411">
            <v>4</v>
          </cell>
          <cell r="M1411" t="str">
            <v>KIRGIZİSTAN</v>
          </cell>
        </row>
        <row r="1412">
          <cell r="E1412">
            <v>8</v>
          </cell>
          <cell r="F1412">
            <v>1</v>
          </cell>
          <cell r="H1412">
            <v>1</v>
          </cell>
          <cell r="L1412">
            <v>3</v>
          </cell>
          <cell r="M1412" t="str">
            <v>KIRGIZİSTAN</v>
          </cell>
        </row>
        <row r="1413">
          <cell r="E1413">
            <v>8</v>
          </cell>
          <cell r="F1413">
            <v>2</v>
          </cell>
          <cell r="H1413">
            <v>2</v>
          </cell>
          <cell r="L1413">
            <v>4</v>
          </cell>
          <cell r="M1413" t="str">
            <v>KIRGIZİSTAN</v>
          </cell>
        </row>
        <row r="1414">
          <cell r="E1414">
            <v>8</v>
          </cell>
          <cell r="F1414">
            <v>2</v>
          </cell>
          <cell r="H1414">
            <v>2</v>
          </cell>
          <cell r="L1414">
            <v>3</v>
          </cell>
          <cell r="M1414" t="str">
            <v>KIRGIZİSTAN</v>
          </cell>
        </row>
        <row r="1415">
          <cell r="E1415">
            <v>8</v>
          </cell>
          <cell r="F1415">
            <v>2</v>
          </cell>
          <cell r="H1415">
            <v>2</v>
          </cell>
          <cell r="L1415">
            <v>3</v>
          </cell>
          <cell r="M1415" t="str">
            <v>KIRGIZİSTAN</v>
          </cell>
        </row>
        <row r="1416">
          <cell r="E1416">
            <v>8</v>
          </cell>
          <cell r="F1416">
            <v>2</v>
          </cell>
          <cell r="H1416">
            <v>2</v>
          </cell>
          <cell r="L1416">
            <v>3</v>
          </cell>
          <cell r="M1416" t="str">
            <v>KIRGIZİSTAN</v>
          </cell>
        </row>
        <row r="1417">
          <cell r="E1417">
            <v>8</v>
          </cell>
          <cell r="F1417">
            <v>2</v>
          </cell>
          <cell r="H1417">
            <v>2</v>
          </cell>
          <cell r="L1417">
            <v>3</v>
          </cell>
          <cell r="M1417" t="str">
            <v>KIRGIZİSTAN</v>
          </cell>
        </row>
        <row r="1418">
          <cell r="E1418">
            <v>8</v>
          </cell>
          <cell r="F1418">
            <v>2</v>
          </cell>
          <cell r="H1418">
            <v>2</v>
          </cell>
          <cell r="L1418">
            <v>3</v>
          </cell>
          <cell r="M1418" t="str">
            <v>KIRGIZİSTAN</v>
          </cell>
        </row>
        <row r="1419">
          <cell r="E1419">
            <v>8</v>
          </cell>
          <cell r="F1419">
            <v>2</v>
          </cell>
          <cell r="H1419">
            <v>2</v>
          </cell>
          <cell r="L1419">
            <v>3</v>
          </cell>
          <cell r="M1419" t="str">
            <v>KIRGIZİSTAN</v>
          </cell>
        </row>
        <row r="1420">
          <cell r="E1420">
            <v>8</v>
          </cell>
          <cell r="F1420">
            <v>2</v>
          </cell>
          <cell r="H1420">
            <v>2</v>
          </cell>
          <cell r="L1420">
            <v>4</v>
          </cell>
          <cell r="M1420" t="str">
            <v>KIRGIZİSTAN</v>
          </cell>
        </row>
        <row r="1421">
          <cell r="E1421">
            <v>8</v>
          </cell>
          <cell r="F1421">
            <v>2</v>
          </cell>
          <cell r="H1421">
            <v>2</v>
          </cell>
          <cell r="L1421">
            <v>3</v>
          </cell>
          <cell r="M1421" t="str">
            <v>KIRGIZİSTAN</v>
          </cell>
        </row>
        <row r="1422">
          <cell r="E1422">
            <v>8</v>
          </cell>
          <cell r="F1422">
            <v>2</v>
          </cell>
          <cell r="H1422">
            <v>2</v>
          </cell>
          <cell r="L1422">
            <v>3</v>
          </cell>
          <cell r="M1422" t="str">
            <v>KIRGIZİSTAN</v>
          </cell>
        </row>
        <row r="1423">
          <cell r="E1423">
            <v>8</v>
          </cell>
          <cell r="F1423">
            <v>2</v>
          </cell>
          <cell r="H1423">
            <v>2</v>
          </cell>
          <cell r="L1423">
            <v>3</v>
          </cell>
          <cell r="M1423" t="str">
            <v>KIRGIZİSTAN</v>
          </cell>
        </row>
        <row r="1424">
          <cell r="E1424">
            <v>8</v>
          </cell>
          <cell r="F1424">
            <v>2</v>
          </cell>
          <cell r="H1424">
            <v>2</v>
          </cell>
          <cell r="L1424">
            <v>3</v>
          </cell>
          <cell r="M1424" t="str">
            <v>KIRGIZİSTAN</v>
          </cell>
        </row>
        <row r="1425">
          <cell r="E1425">
            <v>8</v>
          </cell>
          <cell r="F1425">
            <v>2</v>
          </cell>
          <cell r="H1425">
            <v>2</v>
          </cell>
          <cell r="L1425">
            <v>3</v>
          </cell>
          <cell r="M1425" t="str">
            <v>KIRGIZİSTAN</v>
          </cell>
        </row>
        <row r="1426">
          <cell r="E1426">
            <v>8</v>
          </cell>
          <cell r="F1426">
            <v>2</v>
          </cell>
          <cell r="H1426">
            <v>2</v>
          </cell>
          <cell r="L1426">
            <v>3</v>
          </cell>
          <cell r="M1426" t="str">
            <v>KIRGIZİSTAN</v>
          </cell>
        </row>
        <row r="1427">
          <cell r="E1427">
            <v>8</v>
          </cell>
          <cell r="F1427">
            <v>2</v>
          </cell>
          <cell r="H1427">
            <v>2</v>
          </cell>
          <cell r="L1427">
            <v>4</v>
          </cell>
          <cell r="M1427" t="str">
            <v>KIRGIZİSTAN</v>
          </cell>
        </row>
        <row r="1428">
          <cell r="E1428">
            <v>8</v>
          </cell>
          <cell r="F1428">
            <v>2</v>
          </cell>
          <cell r="H1428">
            <v>2</v>
          </cell>
          <cell r="L1428">
            <v>3</v>
          </cell>
          <cell r="M1428" t="str">
            <v>KIRGIZİSTAN</v>
          </cell>
        </row>
        <row r="1429">
          <cell r="E1429">
            <v>8</v>
          </cell>
          <cell r="F1429">
            <v>2</v>
          </cell>
          <cell r="H1429">
            <v>2</v>
          </cell>
          <cell r="L1429">
            <v>3</v>
          </cell>
          <cell r="M1429" t="str">
            <v>KIRGIZİSTAN</v>
          </cell>
        </row>
        <row r="1430">
          <cell r="E1430">
            <v>8</v>
          </cell>
          <cell r="F1430">
            <v>2</v>
          </cell>
          <cell r="H1430">
            <v>1</v>
          </cell>
          <cell r="L1430">
            <v>4</v>
          </cell>
          <cell r="M1430" t="str">
            <v>KIRGIZİSTAN</v>
          </cell>
        </row>
        <row r="1431">
          <cell r="E1431">
            <v>8</v>
          </cell>
          <cell r="F1431">
            <v>2</v>
          </cell>
          <cell r="H1431">
            <v>1</v>
          </cell>
          <cell r="L1431">
            <v>3</v>
          </cell>
          <cell r="M1431" t="str">
            <v>KIRGIZİSTAN</v>
          </cell>
        </row>
        <row r="1432">
          <cell r="E1432">
            <v>8</v>
          </cell>
          <cell r="F1432">
            <v>2</v>
          </cell>
          <cell r="H1432">
            <v>1</v>
          </cell>
          <cell r="L1432">
            <v>4</v>
          </cell>
          <cell r="M1432" t="str">
            <v>KIRGIZİSTAN</v>
          </cell>
        </row>
        <row r="1433">
          <cell r="E1433">
            <v>8</v>
          </cell>
          <cell r="F1433">
            <v>2</v>
          </cell>
          <cell r="H1433">
            <v>2</v>
          </cell>
          <cell r="L1433">
            <v>4</v>
          </cell>
          <cell r="M1433" t="str">
            <v>SNG</v>
          </cell>
        </row>
        <row r="1434">
          <cell r="E1434">
            <v>9</v>
          </cell>
          <cell r="F1434">
            <v>1</v>
          </cell>
          <cell r="H1434">
            <v>2</v>
          </cell>
          <cell r="L1434">
            <v>3</v>
          </cell>
          <cell r="M1434" t="str">
            <v>KIRGIZİSTAN</v>
          </cell>
        </row>
        <row r="1435">
          <cell r="E1435">
            <v>9</v>
          </cell>
          <cell r="F1435">
            <v>1</v>
          </cell>
          <cell r="H1435">
            <v>2</v>
          </cell>
          <cell r="L1435">
            <v>3</v>
          </cell>
          <cell r="M1435" t="str">
            <v>KIRGIZİSTAN</v>
          </cell>
        </row>
        <row r="1436">
          <cell r="E1436">
            <v>9</v>
          </cell>
          <cell r="F1436">
            <v>1</v>
          </cell>
          <cell r="H1436">
            <v>2</v>
          </cell>
          <cell r="L1436">
            <v>3</v>
          </cell>
          <cell r="M1436" t="str">
            <v>KIRGIZİSTAN</v>
          </cell>
        </row>
        <row r="1437">
          <cell r="E1437">
            <v>9</v>
          </cell>
          <cell r="F1437">
            <v>1</v>
          </cell>
          <cell r="H1437">
            <v>2</v>
          </cell>
          <cell r="L1437">
            <v>4</v>
          </cell>
          <cell r="M1437" t="str">
            <v>KIRGIZİSTAN</v>
          </cell>
        </row>
        <row r="1438">
          <cell r="E1438">
            <v>9</v>
          </cell>
          <cell r="F1438">
            <v>1</v>
          </cell>
          <cell r="H1438">
            <v>2</v>
          </cell>
          <cell r="L1438">
            <v>3</v>
          </cell>
          <cell r="M1438" t="str">
            <v>KIRGIZİSTAN</v>
          </cell>
        </row>
        <row r="1439">
          <cell r="E1439">
            <v>9</v>
          </cell>
          <cell r="F1439">
            <v>1</v>
          </cell>
          <cell r="H1439">
            <v>2</v>
          </cell>
          <cell r="L1439">
            <v>3</v>
          </cell>
          <cell r="M1439" t="str">
            <v>KIRGIZİSTAN</v>
          </cell>
        </row>
        <row r="1440">
          <cell r="E1440">
            <v>9</v>
          </cell>
          <cell r="F1440">
            <v>1</v>
          </cell>
          <cell r="H1440">
            <v>2</v>
          </cell>
          <cell r="L1440">
            <v>2</v>
          </cell>
          <cell r="M1440" t="str">
            <v>KIRGIZİSTAN</v>
          </cell>
        </row>
        <row r="1441">
          <cell r="E1441">
            <v>9</v>
          </cell>
          <cell r="F1441">
            <v>1</v>
          </cell>
          <cell r="H1441">
            <v>2</v>
          </cell>
          <cell r="L1441">
            <v>3</v>
          </cell>
          <cell r="M1441" t="str">
            <v>KIRGIZİSTAN</v>
          </cell>
        </row>
        <row r="1442">
          <cell r="E1442">
            <v>9</v>
          </cell>
          <cell r="F1442">
            <v>1</v>
          </cell>
          <cell r="H1442">
            <v>2</v>
          </cell>
          <cell r="L1442">
            <v>3</v>
          </cell>
          <cell r="M1442" t="str">
            <v>KIRGIZİSTAN</v>
          </cell>
        </row>
        <row r="1443">
          <cell r="E1443">
            <v>9</v>
          </cell>
          <cell r="F1443">
            <v>1</v>
          </cell>
          <cell r="H1443">
            <v>2</v>
          </cell>
          <cell r="L1443">
            <v>3</v>
          </cell>
          <cell r="M1443" t="str">
            <v>KIRGIZİSTAN</v>
          </cell>
        </row>
        <row r="1444">
          <cell r="E1444">
            <v>9</v>
          </cell>
          <cell r="F1444">
            <v>1</v>
          </cell>
          <cell r="H1444">
            <v>2</v>
          </cell>
          <cell r="L1444">
            <v>3</v>
          </cell>
          <cell r="M1444" t="str">
            <v>KIRGIZİSTAN</v>
          </cell>
        </row>
        <row r="1445">
          <cell r="E1445">
            <v>9</v>
          </cell>
          <cell r="F1445">
            <v>1</v>
          </cell>
          <cell r="H1445">
            <v>2</v>
          </cell>
          <cell r="L1445">
            <v>3</v>
          </cell>
          <cell r="M1445" t="str">
            <v>KIRGIZİSTAN</v>
          </cell>
        </row>
        <row r="1446">
          <cell r="E1446">
            <v>9</v>
          </cell>
          <cell r="F1446">
            <v>1</v>
          </cell>
          <cell r="H1446">
            <v>2</v>
          </cell>
          <cell r="L1446">
            <v>4</v>
          </cell>
          <cell r="M1446" t="str">
            <v>KIRGIZİSTAN</v>
          </cell>
        </row>
        <row r="1447">
          <cell r="E1447">
            <v>9</v>
          </cell>
          <cell r="F1447">
            <v>1</v>
          </cell>
          <cell r="H1447">
            <v>2</v>
          </cell>
          <cell r="L1447">
            <v>3</v>
          </cell>
          <cell r="M1447" t="str">
            <v>KIRGIZİSTAN</v>
          </cell>
        </row>
        <row r="1448">
          <cell r="E1448">
            <v>9</v>
          </cell>
          <cell r="F1448">
            <v>1</v>
          </cell>
          <cell r="H1448">
            <v>2</v>
          </cell>
          <cell r="L1448">
            <v>3</v>
          </cell>
          <cell r="M1448" t="str">
            <v>KIRGIZİSTAN</v>
          </cell>
        </row>
        <row r="1449">
          <cell r="E1449">
            <v>9</v>
          </cell>
          <cell r="F1449">
            <v>1</v>
          </cell>
          <cell r="H1449">
            <v>2</v>
          </cell>
          <cell r="L1449">
            <v>3</v>
          </cell>
          <cell r="M1449" t="str">
            <v>KIRGIZİSTAN</v>
          </cell>
        </row>
        <row r="1450">
          <cell r="E1450">
            <v>9</v>
          </cell>
          <cell r="F1450">
            <v>1</v>
          </cell>
          <cell r="H1450">
            <v>2</v>
          </cell>
          <cell r="L1450">
            <v>3</v>
          </cell>
          <cell r="M1450" t="str">
            <v>KIRGIZİSTAN</v>
          </cell>
        </row>
        <row r="1451">
          <cell r="E1451">
            <v>9</v>
          </cell>
          <cell r="F1451">
            <v>1</v>
          </cell>
          <cell r="H1451">
            <v>2</v>
          </cell>
          <cell r="L1451">
            <v>3</v>
          </cell>
          <cell r="M1451" t="str">
            <v>KIRGIZİSTAN</v>
          </cell>
        </row>
        <row r="1452">
          <cell r="E1452">
            <v>9</v>
          </cell>
          <cell r="F1452">
            <v>1</v>
          </cell>
          <cell r="H1452">
            <v>2</v>
          </cell>
          <cell r="L1452">
            <v>3</v>
          </cell>
          <cell r="M1452" t="str">
            <v>KIRGIZİSTAN</v>
          </cell>
        </row>
        <row r="1453">
          <cell r="E1453">
            <v>9</v>
          </cell>
          <cell r="F1453">
            <v>1</v>
          </cell>
          <cell r="H1453">
            <v>2</v>
          </cell>
          <cell r="L1453">
            <v>3</v>
          </cell>
          <cell r="M1453" t="str">
            <v>KIRGIZİSTAN</v>
          </cell>
        </row>
        <row r="1454">
          <cell r="E1454">
            <v>9</v>
          </cell>
          <cell r="F1454">
            <v>1</v>
          </cell>
          <cell r="H1454">
            <v>2</v>
          </cell>
          <cell r="L1454">
            <v>3</v>
          </cell>
          <cell r="M1454" t="str">
            <v>KIRGIZİSTAN</v>
          </cell>
        </row>
        <row r="1455">
          <cell r="E1455">
            <v>9</v>
          </cell>
          <cell r="F1455">
            <v>1</v>
          </cell>
          <cell r="H1455">
            <v>2</v>
          </cell>
          <cell r="L1455">
            <v>3</v>
          </cell>
          <cell r="M1455" t="str">
            <v>KIRGIZİSTAN</v>
          </cell>
        </row>
        <row r="1456">
          <cell r="E1456">
            <v>9</v>
          </cell>
          <cell r="F1456">
            <v>1</v>
          </cell>
          <cell r="H1456">
            <v>2</v>
          </cell>
          <cell r="L1456">
            <v>4</v>
          </cell>
          <cell r="M1456" t="str">
            <v>KIRGIZİSTAN</v>
          </cell>
        </row>
        <row r="1457">
          <cell r="E1457">
            <v>9</v>
          </cell>
          <cell r="F1457">
            <v>1</v>
          </cell>
          <cell r="H1457">
            <v>2</v>
          </cell>
          <cell r="L1457">
            <v>3</v>
          </cell>
          <cell r="M1457" t="str">
            <v>KIRGIZİSTAN</v>
          </cell>
        </row>
        <row r="1458">
          <cell r="E1458">
            <v>9</v>
          </cell>
          <cell r="F1458">
            <v>1</v>
          </cell>
          <cell r="H1458">
            <v>2</v>
          </cell>
          <cell r="L1458">
            <v>4</v>
          </cell>
          <cell r="M1458" t="str">
            <v>KIRGIZİSTAN</v>
          </cell>
        </row>
        <row r="1459">
          <cell r="E1459">
            <v>9</v>
          </cell>
          <cell r="F1459">
            <v>1</v>
          </cell>
          <cell r="H1459">
            <v>2</v>
          </cell>
          <cell r="L1459">
            <v>3</v>
          </cell>
          <cell r="M1459" t="str">
            <v>KIRGIZİSTAN</v>
          </cell>
        </row>
        <row r="1460">
          <cell r="E1460">
            <v>9</v>
          </cell>
          <cell r="F1460">
            <v>1</v>
          </cell>
          <cell r="H1460">
            <v>2</v>
          </cell>
          <cell r="L1460">
            <v>3</v>
          </cell>
          <cell r="M1460" t="str">
            <v>KIRGIZİSTAN</v>
          </cell>
        </row>
        <row r="1461">
          <cell r="E1461">
            <v>9</v>
          </cell>
          <cell r="F1461">
            <v>1</v>
          </cell>
          <cell r="H1461">
            <v>2</v>
          </cell>
          <cell r="L1461">
            <v>3</v>
          </cell>
          <cell r="M1461" t="str">
            <v>KIRGIZİSTAN</v>
          </cell>
        </row>
        <row r="1462">
          <cell r="E1462">
            <v>9</v>
          </cell>
          <cell r="F1462">
            <v>1</v>
          </cell>
          <cell r="H1462">
            <v>2</v>
          </cell>
          <cell r="L1462">
            <v>3</v>
          </cell>
          <cell r="M1462" t="str">
            <v>KIRGIZİSTAN</v>
          </cell>
        </row>
        <row r="1463">
          <cell r="E1463">
            <v>9</v>
          </cell>
          <cell r="F1463">
            <v>1</v>
          </cell>
          <cell r="H1463">
            <v>2</v>
          </cell>
          <cell r="L1463">
            <v>3</v>
          </cell>
          <cell r="M1463" t="str">
            <v>KIRGIZİSTAN</v>
          </cell>
        </row>
        <row r="1464">
          <cell r="E1464">
            <v>9</v>
          </cell>
          <cell r="F1464">
            <v>1</v>
          </cell>
          <cell r="H1464">
            <v>1</v>
          </cell>
          <cell r="L1464">
            <v>3</v>
          </cell>
          <cell r="M1464" t="str">
            <v>KIRGIZİSTAN</v>
          </cell>
        </row>
        <row r="1465">
          <cell r="E1465">
            <v>9</v>
          </cell>
          <cell r="F1465">
            <v>1</v>
          </cell>
          <cell r="H1465">
            <v>1</v>
          </cell>
          <cell r="L1465">
            <v>3</v>
          </cell>
          <cell r="M1465" t="str">
            <v>KIRGIZİSTAN</v>
          </cell>
        </row>
        <row r="1466">
          <cell r="E1466">
            <v>9</v>
          </cell>
          <cell r="F1466">
            <v>1</v>
          </cell>
          <cell r="H1466">
            <v>1</v>
          </cell>
          <cell r="L1466">
            <v>3</v>
          </cell>
          <cell r="M1466" t="str">
            <v>KIRGIZİSTAN</v>
          </cell>
        </row>
        <row r="1467">
          <cell r="E1467">
            <v>9</v>
          </cell>
          <cell r="F1467">
            <v>1</v>
          </cell>
          <cell r="H1467">
            <v>1</v>
          </cell>
          <cell r="L1467">
            <v>3</v>
          </cell>
          <cell r="M1467" t="str">
            <v>KIRGIZİSTAN</v>
          </cell>
        </row>
        <row r="1468">
          <cell r="E1468">
            <v>9</v>
          </cell>
          <cell r="F1468">
            <v>1</v>
          </cell>
          <cell r="H1468">
            <v>1</v>
          </cell>
          <cell r="L1468">
            <v>3</v>
          </cell>
          <cell r="M1468" t="str">
            <v>KIRGIZİSTAN</v>
          </cell>
        </row>
        <row r="1469">
          <cell r="E1469">
            <v>9</v>
          </cell>
          <cell r="F1469">
            <v>1</v>
          </cell>
          <cell r="H1469">
            <v>2</v>
          </cell>
          <cell r="L1469">
            <v>3</v>
          </cell>
          <cell r="M1469" t="str">
            <v>D</v>
          </cell>
        </row>
        <row r="1470">
          <cell r="E1470">
            <v>9</v>
          </cell>
          <cell r="F1470">
            <v>1</v>
          </cell>
          <cell r="H1470">
            <v>2</v>
          </cell>
          <cell r="L1470">
            <v>3</v>
          </cell>
          <cell r="M1470" t="str">
            <v>D</v>
          </cell>
        </row>
        <row r="1471">
          <cell r="E1471">
            <v>9</v>
          </cell>
          <cell r="F1471">
            <v>1</v>
          </cell>
          <cell r="H1471">
            <v>2</v>
          </cell>
          <cell r="L1471">
            <v>3</v>
          </cell>
          <cell r="M1471" t="str">
            <v>D</v>
          </cell>
        </row>
        <row r="1472">
          <cell r="E1472">
            <v>9</v>
          </cell>
          <cell r="F1472">
            <v>1</v>
          </cell>
          <cell r="H1472">
            <v>2</v>
          </cell>
          <cell r="L1472">
            <v>3</v>
          </cell>
          <cell r="M1472" t="str">
            <v>D</v>
          </cell>
        </row>
        <row r="1473">
          <cell r="E1473">
            <v>9</v>
          </cell>
          <cell r="F1473">
            <v>1</v>
          </cell>
          <cell r="H1473">
            <v>2</v>
          </cell>
          <cell r="L1473">
            <v>3</v>
          </cell>
          <cell r="M1473" t="str">
            <v>D</v>
          </cell>
        </row>
        <row r="1474">
          <cell r="E1474">
            <v>11</v>
          </cell>
          <cell r="F1474">
            <v>1</v>
          </cell>
          <cell r="H1474">
            <v>2</v>
          </cell>
          <cell r="L1474">
            <v>3</v>
          </cell>
          <cell r="M1474" t="str">
            <v>KIRGIZİSTAN</v>
          </cell>
        </row>
        <row r="1475">
          <cell r="E1475">
            <v>11</v>
          </cell>
          <cell r="F1475">
            <v>1</v>
          </cell>
          <cell r="H1475">
            <v>2</v>
          </cell>
          <cell r="L1475">
            <v>3</v>
          </cell>
          <cell r="M1475" t="str">
            <v>KIRGIZİSTAN</v>
          </cell>
        </row>
        <row r="1476">
          <cell r="E1476">
            <v>11</v>
          </cell>
          <cell r="F1476">
            <v>1</v>
          </cell>
          <cell r="H1476">
            <v>2</v>
          </cell>
          <cell r="L1476">
            <v>3</v>
          </cell>
          <cell r="M1476" t="str">
            <v>KIRGIZİSTAN</v>
          </cell>
        </row>
        <row r="1477">
          <cell r="E1477">
            <v>11</v>
          </cell>
          <cell r="F1477">
            <v>1</v>
          </cell>
          <cell r="H1477">
            <v>2</v>
          </cell>
          <cell r="L1477">
            <v>3</v>
          </cell>
          <cell r="M1477" t="str">
            <v>KIRGIZİSTAN</v>
          </cell>
        </row>
        <row r="1478">
          <cell r="E1478">
            <v>11</v>
          </cell>
          <cell r="F1478">
            <v>1</v>
          </cell>
          <cell r="H1478">
            <v>2</v>
          </cell>
          <cell r="L1478">
            <v>3</v>
          </cell>
          <cell r="M1478" t="str">
            <v>KIRGIZİSTAN</v>
          </cell>
        </row>
        <row r="1479">
          <cell r="E1479">
            <v>11</v>
          </cell>
          <cell r="F1479">
            <v>1</v>
          </cell>
          <cell r="H1479">
            <v>2</v>
          </cell>
          <cell r="L1479">
            <v>3</v>
          </cell>
          <cell r="M1479" t="str">
            <v>KIRGIZİSTAN</v>
          </cell>
        </row>
        <row r="1480">
          <cell r="E1480">
            <v>11</v>
          </cell>
          <cell r="F1480">
            <v>1</v>
          </cell>
          <cell r="H1480">
            <v>2</v>
          </cell>
          <cell r="L1480">
            <v>3</v>
          </cell>
          <cell r="M1480" t="str">
            <v>KIRGIZİSTAN</v>
          </cell>
        </row>
        <row r="1481">
          <cell r="E1481">
            <v>11</v>
          </cell>
          <cell r="F1481">
            <v>1</v>
          </cell>
          <cell r="H1481">
            <v>2</v>
          </cell>
          <cell r="L1481">
            <v>3</v>
          </cell>
          <cell r="M1481" t="str">
            <v>KIRGIZİSTAN</v>
          </cell>
        </row>
        <row r="1482">
          <cell r="E1482">
            <v>11</v>
          </cell>
          <cell r="F1482">
            <v>1</v>
          </cell>
          <cell r="H1482">
            <v>2</v>
          </cell>
          <cell r="L1482">
            <v>3</v>
          </cell>
          <cell r="M1482" t="str">
            <v>KIRGIZİSTAN</v>
          </cell>
        </row>
        <row r="1483">
          <cell r="E1483">
            <v>11</v>
          </cell>
          <cell r="F1483">
            <v>1</v>
          </cell>
          <cell r="H1483">
            <v>2</v>
          </cell>
          <cell r="L1483">
            <v>3</v>
          </cell>
          <cell r="M1483" t="str">
            <v>KIRGIZİSTAN</v>
          </cell>
        </row>
        <row r="1484">
          <cell r="E1484">
            <v>11</v>
          </cell>
          <cell r="F1484">
            <v>1</v>
          </cell>
          <cell r="H1484">
            <v>2</v>
          </cell>
          <cell r="L1484">
            <v>3</v>
          </cell>
          <cell r="M1484" t="str">
            <v>KIRGIZİSTAN</v>
          </cell>
        </row>
        <row r="1485">
          <cell r="E1485">
            <v>11</v>
          </cell>
          <cell r="F1485">
            <v>1</v>
          </cell>
          <cell r="H1485">
            <v>2</v>
          </cell>
          <cell r="L1485">
            <v>3</v>
          </cell>
          <cell r="M1485" t="str">
            <v>KIRGIZİSTAN</v>
          </cell>
        </row>
        <row r="1486">
          <cell r="E1486">
            <v>11</v>
          </cell>
          <cell r="F1486">
            <v>1</v>
          </cell>
          <cell r="H1486">
            <v>2</v>
          </cell>
          <cell r="L1486">
            <v>3</v>
          </cell>
          <cell r="M1486" t="str">
            <v>KIRGIZİSTAN</v>
          </cell>
        </row>
        <row r="1487">
          <cell r="E1487">
            <v>11</v>
          </cell>
          <cell r="F1487">
            <v>1</v>
          </cell>
          <cell r="H1487">
            <v>2</v>
          </cell>
          <cell r="L1487">
            <v>3</v>
          </cell>
          <cell r="M1487" t="str">
            <v>KIRGIZİSTAN</v>
          </cell>
        </row>
        <row r="1488">
          <cell r="E1488">
            <v>11</v>
          </cell>
          <cell r="F1488">
            <v>1</v>
          </cell>
          <cell r="H1488">
            <v>2</v>
          </cell>
          <cell r="L1488">
            <v>3</v>
          </cell>
          <cell r="M1488" t="str">
            <v>KIRGIZİSTAN</v>
          </cell>
        </row>
        <row r="1489">
          <cell r="E1489">
            <v>11</v>
          </cell>
          <cell r="F1489">
            <v>1</v>
          </cell>
          <cell r="H1489">
            <v>2</v>
          </cell>
          <cell r="L1489">
            <v>3</v>
          </cell>
          <cell r="M1489" t="str">
            <v>KIRGIZİSTAN</v>
          </cell>
        </row>
        <row r="1490">
          <cell r="E1490">
            <v>11</v>
          </cell>
          <cell r="F1490">
            <v>1</v>
          </cell>
          <cell r="H1490">
            <v>2</v>
          </cell>
          <cell r="L1490">
            <v>3</v>
          </cell>
          <cell r="M1490" t="str">
            <v>KIRGIZİSTAN</v>
          </cell>
        </row>
        <row r="1491">
          <cell r="E1491">
            <v>11</v>
          </cell>
          <cell r="F1491">
            <v>1</v>
          </cell>
          <cell r="H1491">
            <v>2</v>
          </cell>
          <cell r="L1491">
            <v>2</v>
          </cell>
          <cell r="M1491" t="str">
            <v>D</v>
          </cell>
        </row>
        <row r="1492">
          <cell r="E1492">
            <v>11</v>
          </cell>
          <cell r="F1492">
            <v>1</v>
          </cell>
          <cell r="H1492">
            <v>2</v>
          </cell>
          <cell r="L1492">
            <v>3</v>
          </cell>
          <cell r="M1492" t="str">
            <v>D</v>
          </cell>
        </row>
        <row r="1493">
          <cell r="E1493">
            <v>11</v>
          </cell>
          <cell r="F1493">
            <v>1</v>
          </cell>
          <cell r="H1493">
            <v>2</v>
          </cell>
          <cell r="L1493">
            <v>3</v>
          </cell>
          <cell r="M1493" t="str">
            <v>D</v>
          </cell>
        </row>
        <row r="1494">
          <cell r="E1494">
            <v>11</v>
          </cell>
          <cell r="F1494">
            <v>1</v>
          </cell>
          <cell r="H1494">
            <v>2</v>
          </cell>
          <cell r="L1494">
            <v>3</v>
          </cell>
          <cell r="M1494" t="str">
            <v>D</v>
          </cell>
        </row>
        <row r="1495">
          <cell r="E1495">
            <v>11</v>
          </cell>
          <cell r="F1495">
            <v>1</v>
          </cell>
          <cell r="H1495">
            <v>2</v>
          </cell>
          <cell r="L1495">
            <v>3</v>
          </cell>
          <cell r="M1495" t="str">
            <v>SNG</v>
          </cell>
        </row>
        <row r="1496">
          <cell r="E1496">
            <v>11</v>
          </cell>
          <cell r="F1496">
            <v>2</v>
          </cell>
          <cell r="H1496">
            <v>2</v>
          </cell>
          <cell r="L1496">
            <v>3</v>
          </cell>
          <cell r="M1496" t="str">
            <v>KIRGIZİSTAN</v>
          </cell>
        </row>
        <row r="1497">
          <cell r="E1497">
            <v>11</v>
          </cell>
          <cell r="F1497">
            <v>2</v>
          </cell>
          <cell r="H1497">
            <v>2</v>
          </cell>
          <cell r="L1497">
            <v>3</v>
          </cell>
          <cell r="M1497" t="str">
            <v>KIRGIZİSTAN</v>
          </cell>
        </row>
        <row r="1498">
          <cell r="E1498">
            <v>11</v>
          </cell>
          <cell r="F1498">
            <v>2</v>
          </cell>
          <cell r="H1498">
            <v>2</v>
          </cell>
          <cell r="L1498">
            <v>3</v>
          </cell>
          <cell r="M1498" t="str">
            <v>KIRGIZİSTAN</v>
          </cell>
        </row>
        <row r="1499">
          <cell r="E1499">
            <v>11</v>
          </cell>
          <cell r="F1499">
            <v>2</v>
          </cell>
          <cell r="H1499">
            <v>2</v>
          </cell>
          <cell r="L1499">
            <v>3</v>
          </cell>
          <cell r="M1499" t="str">
            <v>KIRGIZİSTAN</v>
          </cell>
        </row>
        <row r="1500">
          <cell r="E1500">
            <v>11</v>
          </cell>
          <cell r="F1500">
            <v>2</v>
          </cell>
          <cell r="H1500">
            <v>2</v>
          </cell>
          <cell r="L1500">
            <v>3</v>
          </cell>
          <cell r="M1500" t="str">
            <v>KIRGIZİSTAN</v>
          </cell>
        </row>
        <row r="1501">
          <cell r="E1501">
            <v>11</v>
          </cell>
          <cell r="F1501">
            <v>2</v>
          </cell>
          <cell r="H1501">
            <v>2</v>
          </cell>
          <cell r="L1501">
            <v>3</v>
          </cell>
          <cell r="M1501" t="str">
            <v>KIRGIZİSTAN</v>
          </cell>
        </row>
        <row r="1502">
          <cell r="E1502">
            <v>11</v>
          </cell>
          <cell r="F1502">
            <v>2</v>
          </cell>
          <cell r="H1502">
            <v>2</v>
          </cell>
          <cell r="L1502">
            <v>3</v>
          </cell>
          <cell r="M1502" t="str">
            <v>KIRGIZİSTAN</v>
          </cell>
        </row>
        <row r="1503">
          <cell r="E1503">
            <v>11</v>
          </cell>
          <cell r="F1503">
            <v>2</v>
          </cell>
          <cell r="H1503">
            <v>2</v>
          </cell>
          <cell r="L1503">
            <v>3</v>
          </cell>
          <cell r="M1503" t="str">
            <v>KIRGIZİSTAN</v>
          </cell>
        </row>
        <row r="1504">
          <cell r="E1504">
            <v>11</v>
          </cell>
          <cell r="F1504">
            <v>2</v>
          </cell>
          <cell r="H1504">
            <v>2</v>
          </cell>
          <cell r="L1504">
            <v>3</v>
          </cell>
          <cell r="M1504" t="str">
            <v>KIRGIZİSTAN</v>
          </cell>
        </row>
        <row r="1505">
          <cell r="E1505">
            <v>11</v>
          </cell>
          <cell r="F1505">
            <v>2</v>
          </cell>
          <cell r="H1505">
            <v>2</v>
          </cell>
          <cell r="L1505">
            <v>3</v>
          </cell>
          <cell r="M1505" t="str">
            <v>KIRGIZİSTAN</v>
          </cell>
        </row>
        <row r="1506">
          <cell r="E1506">
            <v>11</v>
          </cell>
          <cell r="F1506">
            <v>2</v>
          </cell>
          <cell r="H1506">
            <v>2</v>
          </cell>
          <cell r="L1506">
            <v>2</v>
          </cell>
          <cell r="M1506" t="str">
            <v>KIRGIZİSTAN</v>
          </cell>
        </row>
        <row r="1507">
          <cell r="E1507">
            <v>11</v>
          </cell>
          <cell r="F1507">
            <v>2</v>
          </cell>
          <cell r="H1507">
            <v>2</v>
          </cell>
          <cell r="L1507">
            <v>3</v>
          </cell>
          <cell r="M1507" t="str">
            <v>SNG</v>
          </cell>
        </row>
        <row r="1508">
          <cell r="E1508">
            <v>12</v>
          </cell>
          <cell r="F1508">
            <v>1</v>
          </cell>
          <cell r="H1508">
            <v>2</v>
          </cell>
          <cell r="L1508">
            <v>3</v>
          </cell>
          <cell r="M1508" t="str">
            <v>KIRGIZİSTAN</v>
          </cell>
        </row>
        <row r="1509">
          <cell r="E1509">
            <v>12</v>
          </cell>
          <cell r="F1509">
            <v>1</v>
          </cell>
          <cell r="H1509">
            <v>2</v>
          </cell>
          <cell r="L1509">
            <v>4</v>
          </cell>
          <cell r="M1509" t="str">
            <v>KIRGIZİSTAN</v>
          </cell>
        </row>
        <row r="1510">
          <cell r="E1510">
            <v>12</v>
          </cell>
          <cell r="F1510">
            <v>1</v>
          </cell>
          <cell r="H1510">
            <v>2</v>
          </cell>
          <cell r="L1510">
            <v>3</v>
          </cell>
          <cell r="M1510" t="str">
            <v>SNG</v>
          </cell>
        </row>
        <row r="1511">
          <cell r="E1511">
            <v>12</v>
          </cell>
          <cell r="F1511">
            <v>1</v>
          </cell>
          <cell r="H1511">
            <v>2</v>
          </cell>
          <cell r="L1511">
            <v>4</v>
          </cell>
          <cell r="M1511" t="str">
            <v>KIRGIZİSTAN</v>
          </cell>
        </row>
        <row r="1512">
          <cell r="E1512">
            <v>12</v>
          </cell>
          <cell r="F1512">
            <v>1</v>
          </cell>
          <cell r="H1512">
            <v>2</v>
          </cell>
          <cell r="L1512">
            <v>3</v>
          </cell>
          <cell r="M1512" t="str">
            <v>KIRGIZİSTAN</v>
          </cell>
        </row>
        <row r="1513">
          <cell r="E1513">
            <v>12</v>
          </cell>
          <cell r="F1513">
            <v>1</v>
          </cell>
          <cell r="H1513">
            <v>2</v>
          </cell>
          <cell r="L1513">
            <v>4</v>
          </cell>
          <cell r="M1513" t="str">
            <v>KIRGIZİSTAN</v>
          </cell>
        </row>
        <row r="1514">
          <cell r="E1514">
            <v>12</v>
          </cell>
          <cell r="F1514">
            <v>1</v>
          </cell>
          <cell r="H1514">
            <v>2</v>
          </cell>
          <cell r="L1514">
            <v>3</v>
          </cell>
          <cell r="M1514" t="str">
            <v>KIRGIZİSTAN</v>
          </cell>
        </row>
        <row r="1515">
          <cell r="E1515">
            <v>12</v>
          </cell>
          <cell r="F1515">
            <v>1</v>
          </cell>
          <cell r="H1515">
            <v>2</v>
          </cell>
          <cell r="L1515">
            <v>3</v>
          </cell>
          <cell r="M1515" t="str">
            <v>KIRGIZİSTAN</v>
          </cell>
        </row>
        <row r="1516">
          <cell r="E1516">
            <v>12</v>
          </cell>
          <cell r="F1516">
            <v>1</v>
          </cell>
          <cell r="H1516">
            <v>2</v>
          </cell>
          <cell r="L1516">
            <v>3</v>
          </cell>
          <cell r="M1516" t="str">
            <v>KIRGIZİSTAN</v>
          </cell>
        </row>
        <row r="1517">
          <cell r="E1517">
            <v>12</v>
          </cell>
          <cell r="F1517">
            <v>1</v>
          </cell>
          <cell r="H1517">
            <v>2</v>
          </cell>
          <cell r="L1517">
            <v>3</v>
          </cell>
          <cell r="M1517" t="str">
            <v>KIRGIZİSTAN</v>
          </cell>
        </row>
        <row r="1518">
          <cell r="E1518">
            <v>12</v>
          </cell>
          <cell r="F1518">
            <v>1</v>
          </cell>
          <cell r="H1518">
            <v>2</v>
          </cell>
          <cell r="L1518">
            <v>3</v>
          </cell>
          <cell r="M1518" t="str">
            <v>KIRGIZİSTAN</v>
          </cell>
        </row>
        <row r="1519">
          <cell r="E1519">
            <v>12</v>
          </cell>
          <cell r="F1519">
            <v>1</v>
          </cell>
          <cell r="H1519">
            <v>2</v>
          </cell>
          <cell r="L1519">
            <v>4</v>
          </cell>
          <cell r="M1519" t="str">
            <v>KIRGIZİSTAN</v>
          </cell>
        </row>
        <row r="1520">
          <cell r="E1520">
            <v>12</v>
          </cell>
          <cell r="F1520">
            <v>1</v>
          </cell>
          <cell r="H1520">
            <v>2</v>
          </cell>
          <cell r="L1520">
            <v>3</v>
          </cell>
          <cell r="M1520" t="str">
            <v>KIRGIZİSTAN</v>
          </cell>
        </row>
        <row r="1521">
          <cell r="E1521">
            <v>12</v>
          </cell>
          <cell r="F1521">
            <v>1</v>
          </cell>
          <cell r="H1521">
            <v>2</v>
          </cell>
          <cell r="L1521">
            <v>4</v>
          </cell>
          <cell r="M1521" t="str">
            <v>KIRGIZİSTAN</v>
          </cell>
        </row>
        <row r="1522">
          <cell r="E1522">
            <v>12</v>
          </cell>
          <cell r="F1522">
            <v>1</v>
          </cell>
          <cell r="H1522">
            <v>2</v>
          </cell>
          <cell r="L1522">
            <v>4</v>
          </cell>
          <cell r="M1522" t="str">
            <v>KIRGIZİSTAN</v>
          </cell>
        </row>
        <row r="1523">
          <cell r="E1523">
            <v>12</v>
          </cell>
          <cell r="F1523">
            <v>1</v>
          </cell>
          <cell r="H1523">
            <v>2</v>
          </cell>
          <cell r="L1523">
            <v>4</v>
          </cell>
          <cell r="M1523" t="str">
            <v>KIRGIZİSTAN</v>
          </cell>
        </row>
        <row r="1524">
          <cell r="E1524">
            <v>12</v>
          </cell>
          <cell r="F1524">
            <v>1</v>
          </cell>
          <cell r="H1524">
            <v>2</v>
          </cell>
          <cell r="L1524">
            <v>4</v>
          </cell>
          <cell r="M1524" t="str">
            <v>KIRGIZİSTAN</v>
          </cell>
        </row>
        <row r="1525">
          <cell r="E1525">
            <v>12</v>
          </cell>
          <cell r="F1525">
            <v>1</v>
          </cell>
          <cell r="H1525">
            <v>2</v>
          </cell>
          <cell r="L1525">
            <v>3</v>
          </cell>
          <cell r="M1525" t="str">
            <v>KIRGIZİSTAN</v>
          </cell>
        </row>
        <row r="1526">
          <cell r="E1526">
            <v>12</v>
          </cell>
          <cell r="F1526">
            <v>1</v>
          </cell>
          <cell r="H1526">
            <v>2</v>
          </cell>
          <cell r="L1526">
            <v>4</v>
          </cell>
          <cell r="M1526" t="str">
            <v>KIRGIZİSTAN</v>
          </cell>
        </row>
        <row r="1527">
          <cell r="E1527">
            <v>12</v>
          </cell>
          <cell r="F1527">
            <v>1</v>
          </cell>
          <cell r="H1527">
            <v>2</v>
          </cell>
          <cell r="L1527">
            <v>3</v>
          </cell>
          <cell r="M1527" t="str">
            <v>KIRGIZİSTAN</v>
          </cell>
        </row>
        <row r="1528">
          <cell r="E1528">
            <v>12</v>
          </cell>
          <cell r="F1528">
            <v>1</v>
          </cell>
          <cell r="H1528">
            <v>2</v>
          </cell>
          <cell r="L1528">
            <v>3</v>
          </cell>
          <cell r="M1528" t="str">
            <v>KIRGIZİSTAN</v>
          </cell>
        </row>
        <row r="1529">
          <cell r="E1529">
            <v>12</v>
          </cell>
          <cell r="F1529">
            <v>1</v>
          </cell>
          <cell r="H1529">
            <v>2</v>
          </cell>
          <cell r="L1529">
            <v>4</v>
          </cell>
          <cell r="M1529" t="str">
            <v>KIRGIZİSTAN</v>
          </cell>
        </row>
        <row r="1530">
          <cell r="E1530">
            <v>12</v>
          </cell>
          <cell r="F1530">
            <v>1</v>
          </cell>
          <cell r="H1530">
            <v>2</v>
          </cell>
          <cell r="L1530">
            <v>3</v>
          </cell>
          <cell r="M1530" t="str">
            <v>KIRGIZİSTAN</v>
          </cell>
        </row>
        <row r="1531">
          <cell r="E1531">
            <v>12</v>
          </cell>
          <cell r="F1531">
            <v>1</v>
          </cell>
          <cell r="H1531">
            <v>2</v>
          </cell>
          <cell r="L1531">
            <v>4</v>
          </cell>
          <cell r="M1531" t="str">
            <v>KIRGIZİSTAN</v>
          </cell>
        </row>
        <row r="1532">
          <cell r="E1532">
            <v>12</v>
          </cell>
          <cell r="F1532">
            <v>1</v>
          </cell>
          <cell r="H1532">
            <v>2</v>
          </cell>
          <cell r="L1532">
            <v>4</v>
          </cell>
          <cell r="M1532" t="str">
            <v>KIRGIZİSTAN</v>
          </cell>
        </row>
        <row r="1533">
          <cell r="E1533">
            <v>12</v>
          </cell>
          <cell r="F1533">
            <v>1</v>
          </cell>
          <cell r="H1533">
            <v>2</v>
          </cell>
          <cell r="L1533">
            <v>4</v>
          </cell>
          <cell r="M1533" t="str">
            <v>KIRGIZİSTAN</v>
          </cell>
        </row>
        <row r="1534">
          <cell r="E1534">
            <v>12</v>
          </cell>
          <cell r="F1534">
            <v>1</v>
          </cell>
          <cell r="H1534">
            <v>2</v>
          </cell>
          <cell r="L1534">
            <v>3</v>
          </cell>
          <cell r="M1534" t="str">
            <v>SNG</v>
          </cell>
        </row>
        <row r="1535">
          <cell r="E1535">
            <v>12</v>
          </cell>
          <cell r="F1535">
            <v>2</v>
          </cell>
          <cell r="H1535">
            <v>2</v>
          </cell>
          <cell r="L1535">
            <v>3</v>
          </cell>
          <cell r="M1535" t="str">
            <v>KIRGIZİSTAN</v>
          </cell>
        </row>
        <row r="1536">
          <cell r="E1536">
            <v>12</v>
          </cell>
          <cell r="F1536">
            <v>2</v>
          </cell>
          <cell r="H1536">
            <v>2</v>
          </cell>
          <cell r="L1536">
            <v>3</v>
          </cell>
          <cell r="M1536" t="str">
            <v>KIRGIZİSTAN</v>
          </cell>
        </row>
        <row r="1537">
          <cell r="E1537">
            <v>12</v>
          </cell>
          <cell r="F1537">
            <v>2</v>
          </cell>
          <cell r="H1537">
            <v>2</v>
          </cell>
          <cell r="L1537">
            <v>3</v>
          </cell>
          <cell r="M1537" t="str">
            <v>KIRGIZİSTAN</v>
          </cell>
        </row>
        <row r="1538">
          <cell r="E1538">
            <v>12</v>
          </cell>
          <cell r="F1538">
            <v>2</v>
          </cell>
          <cell r="H1538">
            <v>2</v>
          </cell>
          <cell r="L1538">
            <v>3</v>
          </cell>
          <cell r="M1538" t="str">
            <v>KIRGIZİSTAN</v>
          </cell>
        </row>
        <row r="1539">
          <cell r="E1539">
            <v>12</v>
          </cell>
          <cell r="F1539">
            <v>2</v>
          </cell>
          <cell r="H1539">
            <v>2</v>
          </cell>
          <cell r="L1539">
            <v>4</v>
          </cell>
          <cell r="M1539" t="str">
            <v>KIRGIZİSTAN</v>
          </cell>
        </row>
        <row r="1540">
          <cell r="E1540">
            <v>12</v>
          </cell>
          <cell r="F1540">
            <v>2</v>
          </cell>
          <cell r="H1540">
            <v>2</v>
          </cell>
          <cell r="L1540">
            <v>4</v>
          </cell>
          <cell r="M1540" t="str">
            <v>KIRGIZİSTAN</v>
          </cell>
        </row>
        <row r="1541">
          <cell r="E1541">
            <v>12</v>
          </cell>
          <cell r="F1541">
            <v>2</v>
          </cell>
          <cell r="H1541">
            <v>2</v>
          </cell>
          <cell r="L1541">
            <v>3</v>
          </cell>
          <cell r="M1541" t="str">
            <v>KIRGIZİSTAN</v>
          </cell>
        </row>
        <row r="1542">
          <cell r="E1542">
            <v>12</v>
          </cell>
          <cell r="F1542">
            <v>2</v>
          </cell>
          <cell r="H1542">
            <v>2</v>
          </cell>
          <cell r="L1542">
            <v>3</v>
          </cell>
          <cell r="M1542" t="str">
            <v>KIRGIZİSTAN</v>
          </cell>
        </row>
        <row r="1543">
          <cell r="E1543">
            <v>12</v>
          </cell>
          <cell r="F1543">
            <v>2</v>
          </cell>
          <cell r="H1543">
            <v>2</v>
          </cell>
          <cell r="L1543">
            <v>3</v>
          </cell>
          <cell r="M1543" t="str">
            <v>KIRGIZİSTAN</v>
          </cell>
        </row>
        <row r="1544">
          <cell r="E1544">
            <v>12</v>
          </cell>
          <cell r="F1544">
            <v>2</v>
          </cell>
          <cell r="H1544">
            <v>2</v>
          </cell>
          <cell r="L1544">
            <v>3</v>
          </cell>
          <cell r="M1544" t="str">
            <v>KIRGIZİSTAN</v>
          </cell>
        </row>
        <row r="1545">
          <cell r="E1545">
            <v>12</v>
          </cell>
          <cell r="F1545">
            <v>2</v>
          </cell>
          <cell r="H1545">
            <v>2</v>
          </cell>
          <cell r="L1545">
            <v>4</v>
          </cell>
          <cell r="M1545" t="str">
            <v>KIRGIZİSTAN</v>
          </cell>
        </row>
        <row r="1546">
          <cell r="E1546">
            <v>12</v>
          </cell>
          <cell r="F1546">
            <v>2</v>
          </cell>
          <cell r="H1546">
            <v>2</v>
          </cell>
          <cell r="L1546">
            <v>4</v>
          </cell>
          <cell r="M1546" t="str">
            <v>KIRGIZİSTAN</v>
          </cell>
        </row>
        <row r="1547">
          <cell r="E1547">
            <v>12</v>
          </cell>
          <cell r="F1547">
            <v>2</v>
          </cell>
          <cell r="H1547">
            <v>2</v>
          </cell>
          <cell r="L1547">
            <v>3</v>
          </cell>
          <cell r="M1547" t="str">
            <v>KIRGIZİSTAN</v>
          </cell>
        </row>
        <row r="1548">
          <cell r="E1548">
            <v>12</v>
          </cell>
          <cell r="F1548">
            <v>2</v>
          </cell>
          <cell r="H1548">
            <v>2</v>
          </cell>
          <cell r="L1548">
            <v>3</v>
          </cell>
          <cell r="M1548" t="str">
            <v>KIRGIZİSTAN</v>
          </cell>
        </row>
        <row r="1549">
          <cell r="E1549">
            <v>12</v>
          </cell>
          <cell r="F1549">
            <v>2</v>
          </cell>
          <cell r="H1549">
            <v>2</v>
          </cell>
          <cell r="L1549">
            <v>3</v>
          </cell>
          <cell r="M1549" t="str">
            <v>KIRGIZİSTAN</v>
          </cell>
        </row>
        <row r="1550">
          <cell r="E1550">
            <v>12</v>
          </cell>
          <cell r="F1550">
            <v>2</v>
          </cell>
          <cell r="H1550">
            <v>2</v>
          </cell>
          <cell r="L1550">
            <v>3</v>
          </cell>
          <cell r="M1550" t="str">
            <v>KIRGIZİSTAN</v>
          </cell>
        </row>
        <row r="1551">
          <cell r="E1551">
            <v>12</v>
          </cell>
          <cell r="F1551">
            <v>2</v>
          </cell>
          <cell r="H1551">
            <v>2</v>
          </cell>
          <cell r="L1551">
            <v>3</v>
          </cell>
          <cell r="M1551" t="str">
            <v>KIRGIZİSTAN</v>
          </cell>
        </row>
        <row r="1552">
          <cell r="E1552">
            <v>12</v>
          </cell>
          <cell r="F1552">
            <v>2</v>
          </cell>
          <cell r="H1552">
            <v>2</v>
          </cell>
          <cell r="L1552">
            <v>3</v>
          </cell>
          <cell r="M1552" t="str">
            <v>SNG</v>
          </cell>
        </row>
        <row r="1553">
          <cell r="E1553">
            <v>12</v>
          </cell>
          <cell r="F1553">
            <v>2</v>
          </cell>
          <cell r="H1553">
            <v>2</v>
          </cell>
          <cell r="L1553">
            <v>3</v>
          </cell>
          <cell r="M1553" t="str">
            <v>SNG</v>
          </cell>
        </row>
        <row r="1554">
          <cell r="E1554">
            <v>12</v>
          </cell>
          <cell r="F1554">
            <v>3</v>
          </cell>
          <cell r="H1554">
            <v>2</v>
          </cell>
          <cell r="L1554">
            <v>3</v>
          </cell>
          <cell r="M1554" t="str">
            <v>KIRGIZİSTAN</v>
          </cell>
        </row>
        <row r="1555">
          <cell r="E1555">
            <v>12</v>
          </cell>
          <cell r="F1555">
            <v>3</v>
          </cell>
          <cell r="H1555">
            <v>2</v>
          </cell>
          <cell r="L1555">
            <v>3</v>
          </cell>
          <cell r="M1555" t="str">
            <v>KIRGIZİSTAN</v>
          </cell>
        </row>
        <row r="1556">
          <cell r="E1556">
            <v>12</v>
          </cell>
          <cell r="F1556">
            <v>3</v>
          </cell>
          <cell r="H1556">
            <v>2</v>
          </cell>
          <cell r="L1556">
            <v>3</v>
          </cell>
          <cell r="M1556" t="str">
            <v>KIRGIZİSTAN</v>
          </cell>
        </row>
        <row r="1557">
          <cell r="E1557">
            <v>12</v>
          </cell>
          <cell r="F1557">
            <v>3</v>
          </cell>
          <cell r="H1557">
            <v>2</v>
          </cell>
          <cell r="L1557">
            <v>3</v>
          </cell>
          <cell r="M1557" t="str">
            <v>KIRGIZİSTAN</v>
          </cell>
        </row>
        <row r="1558">
          <cell r="E1558">
            <v>12</v>
          </cell>
          <cell r="F1558">
            <v>3</v>
          </cell>
          <cell r="H1558">
            <v>2</v>
          </cell>
          <cell r="L1558">
            <v>3</v>
          </cell>
          <cell r="M1558" t="str">
            <v>KIRGIZİSTAN</v>
          </cell>
        </row>
        <row r="1559">
          <cell r="E1559">
            <v>12</v>
          </cell>
          <cell r="F1559">
            <v>3</v>
          </cell>
          <cell r="H1559">
            <v>2</v>
          </cell>
          <cell r="L1559">
            <v>3</v>
          </cell>
          <cell r="M1559" t="str">
            <v>KIRGIZİSTAN</v>
          </cell>
        </row>
        <row r="1560">
          <cell r="E1560">
            <v>12</v>
          </cell>
          <cell r="F1560">
            <v>3</v>
          </cell>
          <cell r="H1560">
            <v>2</v>
          </cell>
          <cell r="L1560">
            <v>3</v>
          </cell>
          <cell r="M1560" t="str">
            <v>KIRGIZİSTAN</v>
          </cell>
        </row>
        <row r="1561">
          <cell r="E1561">
            <v>12</v>
          </cell>
          <cell r="F1561">
            <v>3</v>
          </cell>
          <cell r="H1561">
            <v>2</v>
          </cell>
          <cell r="L1561">
            <v>4</v>
          </cell>
          <cell r="M1561" t="str">
            <v>KIRGIZİSTAN</v>
          </cell>
        </row>
        <row r="1562">
          <cell r="E1562">
            <v>12</v>
          </cell>
          <cell r="F1562">
            <v>3</v>
          </cell>
          <cell r="H1562">
            <v>2</v>
          </cell>
          <cell r="L1562">
            <v>3</v>
          </cell>
          <cell r="M1562" t="str">
            <v>KIRGIZİSTAN</v>
          </cell>
        </row>
        <row r="1563">
          <cell r="E1563">
            <v>12</v>
          </cell>
          <cell r="F1563">
            <v>3</v>
          </cell>
          <cell r="H1563">
            <v>2</v>
          </cell>
          <cell r="L1563">
            <v>3</v>
          </cell>
          <cell r="M1563" t="str">
            <v>KIRGIZİSTAN</v>
          </cell>
        </row>
        <row r="1564">
          <cell r="E1564">
            <v>12</v>
          </cell>
          <cell r="F1564">
            <v>3</v>
          </cell>
          <cell r="H1564">
            <v>2</v>
          </cell>
          <cell r="L1564">
            <v>3</v>
          </cell>
          <cell r="M1564" t="str">
            <v>KIRGIZİSTAN</v>
          </cell>
        </row>
        <row r="1565">
          <cell r="E1565">
            <v>12</v>
          </cell>
          <cell r="F1565">
            <v>3</v>
          </cell>
          <cell r="H1565">
            <v>2</v>
          </cell>
          <cell r="L1565">
            <v>3</v>
          </cell>
          <cell r="M1565" t="str">
            <v>KIRGIZİSTAN</v>
          </cell>
        </row>
        <row r="1566">
          <cell r="E1566">
            <v>12</v>
          </cell>
          <cell r="F1566">
            <v>3</v>
          </cell>
          <cell r="H1566">
            <v>2</v>
          </cell>
          <cell r="L1566">
            <v>3</v>
          </cell>
          <cell r="M1566" t="str">
            <v>KIRGIZİSTAN</v>
          </cell>
        </row>
        <row r="1567">
          <cell r="E1567">
            <v>12</v>
          </cell>
          <cell r="F1567">
            <v>3</v>
          </cell>
          <cell r="H1567">
            <v>2</v>
          </cell>
          <cell r="L1567">
            <v>3</v>
          </cell>
          <cell r="M1567" t="str">
            <v>KIRGIZİSTAN</v>
          </cell>
        </row>
        <row r="1568">
          <cell r="E1568">
            <v>12</v>
          </cell>
          <cell r="F1568">
            <v>3</v>
          </cell>
          <cell r="H1568">
            <v>2</v>
          </cell>
          <cell r="L1568">
            <v>3</v>
          </cell>
          <cell r="M1568" t="str">
            <v>KIRGIZİSTAN</v>
          </cell>
        </row>
        <row r="1569">
          <cell r="E1569">
            <v>12</v>
          </cell>
          <cell r="F1569">
            <v>3</v>
          </cell>
          <cell r="H1569">
            <v>2</v>
          </cell>
          <cell r="L1569">
            <v>4</v>
          </cell>
          <cell r="M1569" t="str">
            <v>KIRGIZİSTAN</v>
          </cell>
        </row>
        <row r="1570">
          <cell r="E1570">
            <v>13</v>
          </cell>
          <cell r="F1570">
            <v>1</v>
          </cell>
          <cell r="H1570">
            <v>2</v>
          </cell>
          <cell r="L1570">
            <v>3</v>
          </cell>
          <cell r="M1570" t="str">
            <v>KIRGIZİSTAN</v>
          </cell>
        </row>
        <row r="1571">
          <cell r="E1571">
            <v>13</v>
          </cell>
          <cell r="F1571">
            <v>1</v>
          </cell>
          <cell r="H1571">
            <v>2</v>
          </cell>
          <cell r="L1571">
            <v>3</v>
          </cell>
          <cell r="M1571" t="str">
            <v>KIRGIZİSTAN</v>
          </cell>
        </row>
        <row r="1572">
          <cell r="E1572">
            <v>13</v>
          </cell>
          <cell r="F1572">
            <v>1</v>
          </cell>
          <cell r="H1572">
            <v>2</v>
          </cell>
          <cell r="L1572">
            <v>3</v>
          </cell>
          <cell r="M1572" t="str">
            <v>KIRGIZİSTAN</v>
          </cell>
        </row>
        <row r="1573">
          <cell r="E1573">
            <v>13</v>
          </cell>
          <cell r="F1573">
            <v>1</v>
          </cell>
          <cell r="H1573">
            <v>2</v>
          </cell>
          <cell r="L1573">
            <v>3</v>
          </cell>
          <cell r="M1573" t="str">
            <v>KIRGIZİSTAN</v>
          </cell>
        </row>
        <row r="1574">
          <cell r="E1574">
            <v>13</v>
          </cell>
          <cell r="F1574">
            <v>1</v>
          </cell>
          <cell r="H1574">
            <v>2</v>
          </cell>
          <cell r="L1574">
            <v>3</v>
          </cell>
          <cell r="M1574" t="str">
            <v>KIRGIZİSTAN</v>
          </cell>
        </row>
        <row r="1575">
          <cell r="E1575">
            <v>13</v>
          </cell>
          <cell r="F1575">
            <v>1</v>
          </cell>
          <cell r="H1575">
            <v>2</v>
          </cell>
          <cell r="L1575">
            <v>3</v>
          </cell>
          <cell r="M1575" t="str">
            <v>KIRGIZİSTAN</v>
          </cell>
        </row>
        <row r="1576">
          <cell r="E1576">
            <v>13</v>
          </cell>
          <cell r="F1576">
            <v>1</v>
          </cell>
          <cell r="H1576">
            <v>2</v>
          </cell>
          <cell r="L1576">
            <v>3</v>
          </cell>
          <cell r="M1576" t="str">
            <v>KIRGIZİSTAN</v>
          </cell>
        </row>
        <row r="1577">
          <cell r="E1577">
            <v>13</v>
          </cell>
          <cell r="F1577">
            <v>1</v>
          </cell>
          <cell r="H1577">
            <v>2</v>
          </cell>
          <cell r="L1577">
            <v>3</v>
          </cell>
          <cell r="M1577" t="str">
            <v>KIRGIZİSTAN</v>
          </cell>
        </row>
        <row r="1578">
          <cell r="E1578">
            <v>13</v>
          </cell>
          <cell r="F1578">
            <v>1</v>
          </cell>
          <cell r="H1578">
            <v>2</v>
          </cell>
          <cell r="L1578">
            <v>3</v>
          </cell>
          <cell r="M1578" t="str">
            <v>KIRGIZİSTAN</v>
          </cell>
        </row>
        <row r="1579">
          <cell r="E1579">
            <v>13</v>
          </cell>
          <cell r="F1579">
            <v>1</v>
          </cell>
          <cell r="H1579">
            <v>2</v>
          </cell>
          <cell r="L1579">
            <v>3</v>
          </cell>
          <cell r="M1579" t="str">
            <v>KIRGIZİSTAN</v>
          </cell>
        </row>
        <row r="1580">
          <cell r="E1580">
            <v>13</v>
          </cell>
          <cell r="F1580">
            <v>1</v>
          </cell>
          <cell r="H1580">
            <v>2</v>
          </cell>
          <cell r="L1580">
            <v>3</v>
          </cell>
          <cell r="M1580" t="str">
            <v>KIRGIZİSTAN</v>
          </cell>
        </row>
        <row r="1581">
          <cell r="E1581">
            <v>13</v>
          </cell>
          <cell r="F1581">
            <v>1</v>
          </cell>
          <cell r="H1581">
            <v>2</v>
          </cell>
          <cell r="L1581">
            <v>3</v>
          </cell>
          <cell r="M1581" t="str">
            <v>KIRGIZİSTAN</v>
          </cell>
        </row>
        <row r="1582">
          <cell r="E1582">
            <v>13</v>
          </cell>
          <cell r="F1582">
            <v>1</v>
          </cell>
          <cell r="H1582">
            <v>2</v>
          </cell>
          <cell r="L1582">
            <v>3</v>
          </cell>
          <cell r="M1582" t="str">
            <v>KIRGIZİSTAN</v>
          </cell>
        </row>
        <row r="1583">
          <cell r="E1583">
            <v>13</v>
          </cell>
          <cell r="F1583">
            <v>1</v>
          </cell>
          <cell r="H1583">
            <v>2</v>
          </cell>
          <cell r="L1583">
            <v>3</v>
          </cell>
          <cell r="M1583" t="str">
            <v>KIRGIZİSTAN</v>
          </cell>
        </row>
        <row r="1584">
          <cell r="E1584">
            <v>13</v>
          </cell>
          <cell r="F1584">
            <v>1</v>
          </cell>
          <cell r="H1584">
            <v>2</v>
          </cell>
          <cell r="L1584">
            <v>3</v>
          </cell>
          <cell r="M1584" t="str">
            <v>KIRGIZİSTAN</v>
          </cell>
        </row>
        <row r="1585">
          <cell r="E1585">
            <v>13</v>
          </cell>
          <cell r="F1585">
            <v>2</v>
          </cell>
          <cell r="H1585">
            <v>2</v>
          </cell>
          <cell r="L1585">
            <v>3</v>
          </cell>
          <cell r="M1585" t="str">
            <v>KIRGIZİSTAN</v>
          </cell>
        </row>
        <row r="1586">
          <cell r="E1586">
            <v>13</v>
          </cell>
          <cell r="F1586">
            <v>2</v>
          </cell>
          <cell r="H1586">
            <v>2</v>
          </cell>
          <cell r="L1586">
            <v>4</v>
          </cell>
          <cell r="M1586" t="str">
            <v>KIRGIZİSTAN</v>
          </cell>
        </row>
        <row r="1587">
          <cell r="E1587">
            <v>13</v>
          </cell>
          <cell r="F1587">
            <v>2</v>
          </cell>
          <cell r="H1587">
            <v>2</v>
          </cell>
          <cell r="L1587">
            <v>3</v>
          </cell>
          <cell r="M1587" t="str">
            <v>KIRGIZİSTAN</v>
          </cell>
        </row>
        <row r="1588">
          <cell r="E1588">
            <v>13</v>
          </cell>
          <cell r="F1588">
            <v>2</v>
          </cell>
          <cell r="H1588">
            <v>2</v>
          </cell>
          <cell r="L1588">
            <v>3</v>
          </cell>
          <cell r="M1588" t="str">
            <v>KIRGIZİSTAN</v>
          </cell>
        </row>
        <row r="1589">
          <cell r="E1589">
            <v>13</v>
          </cell>
          <cell r="F1589">
            <v>2</v>
          </cell>
          <cell r="H1589">
            <v>2</v>
          </cell>
          <cell r="L1589">
            <v>3</v>
          </cell>
          <cell r="M1589" t="str">
            <v>KIRGIZİSTAN</v>
          </cell>
        </row>
        <row r="1590">
          <cell r="E1590">
            <v>13</v>
          </cell>
          <cell r="F1590">
            <v>2</v>
          </cell>
          <cell r="H1590">
            <v>2</v>
          </cell>
          <cell r="L1590">
            <v>3</v>
          </cell>
          <cell r="M1590" t="str">
            <v>KIRGIZİSTAN</v>
          </cell>
        </row>
        <row r="1591">
          <cell r="E1591">
            <v>13</v>
          </cell>
          <cell r="F1591">
            <v>2</v>
          </cell>
          <cell r="H1591">
            <v>2</v>
          </cell>
          <cell r="L1591">
            <v>3</v>
          </cell>
          <cell r="M1591" t="str">
            <v>KIRGIZİSTAN</v>
          </cell>
        </row>
        <row r="1592">
          <cell r="E1592">
            <v>13</v>
          </cell>
          <cell r="F1592">
            <v>2</v>
          </cell>
          <cell r="H1592">
            <v>2</v>
          </cell>
          <cell r="L1592">
            <v>3</v>
          </cell>
          <cell r="M1592" t="str">
            <v>KIRGIZİSTAN</v>
          </cell>
        </row>
        <row r="1593">
          <cell r="E1593">
            <v>13</v>
          </cell>
          <cell r="F1593">
            <v>2</v>
          </cell>
          <cell r="H1593">
            <v>2</v>
          </cell>
          <cell r="L1593">
            <v>3</v>
          </cell>
          <cell r="M1593" t="str">
            <v>KIRGIZİSTAN</v>
          </cell>
        </row>
        <row r="1594">
          <cell r="E1594">
            <v>13</v>
          </cell>
          <cell r="F1594">
            <v>2</v>
          </cell>
          <cell r="H1594">
            <v>2</v>
          </cell>
          <cell r="L1594">
            <v>3</v>
          </cell>
          <cell r="M1594" t="str">
            <v>KIRGIZİSTAN</v>
          </cell>
        </row>
        <row r="1595">
          <cell r="E1595">
            <v>13</v>
          </cell>
          <cell r="F1595">
            <v>2</v>
          </cell>
          <cell r="H1595">
            <v>2</v>
          </cell>
          <cell r="L1595">
            <v>3</v>
          </cell>
          <cell r="M1595" t="str">
            <v>KIRGIZİSTAN</v>
          </cell>
        </row>
        <row r="1596">
          <cell r="E1596">
            <v>13</v>
          </cell>
          <cell r="F1596">
            <v>2</v>
          </cell>
          <cell r="H1596">
            <v>2</v>
          </cell>
          <cell r="L1596">
            <v>4</v>
          </cell>
          <cell r="M1596" t="str">
            <v>KIRGIZİSTAN</v>
          </cell>
        </row>
        <row r="1597">
          <cell r="E1597">
            <v>13</v>
          </cell>
          <cell r="F1597">
            <v>2</v>
          </cell>
          <cell r="H1597">
            <v>2</v>
          </cell>
          <cell r="L1597">
            <v>4</v>
          </cell>
          <cell r="M1597" t="str">
            <v>KIRGIZİSTAN</v>
          </cell>
        </row>
        <row r="1598">
          <cell r="E1598">
            <v>13</v>
          </cell>
          <cell r="F1598">
            <v>2</v>
          </cell>
          <cell r="H1598">
            <v>2</v>
          </cell>
          <cell r="L1598">
            <v>3</v>
          </cell>
          <cell r="M1598" t="str">
            <v>KIRGIZİSTAN</v>
          </cell>
        </row>
        <row r="1599">
          <cell r="E1599">
            <v>13</v>
          </cell>
          <cell r="F1599">
            <v>2</v>
          </cell>
          <cell r="H1599">
            <v>2</v>
          </cell>
          <cell r="L1599">
            <v>4</v>
          </cell>
          <cell r="M1599" t="str">
            <v>KIRGIZİSTAN</v>
          </cell>
        </row>
        <row r="1600">
          <cell r="E1600">
            <v>13</v>
          </cell>
          <cell r="F1600">
            <v>2</v>
          </cell>
          <cell r="H1600">
            <v>2</v>
          </cell>
          <cell r="L1600">
            <v>3</v>
          </cell>
          <cell r="M1600" t="str">
            <v>KIRGIZİSTAN</v>
          </cell>
        </row>
        <row r="1601">
          <cell r="E1601">
            <v>13</v>
          </cell>
          <cell r="F1601">
            <v>2</v>
          </cell>
          <cell r="H1601">
            <v>2</v>
          </cell>
          <cell r="L1601">
            <v>3</v>
          </cell>
          <cell r="M1601" t="str">
            <v>SNG</v>
          </cell>
        </row>
        <row r="1602">
          <cell r="E1602">
            <v>13</v>
          </cell>
          <cell r="F1602">
            <v>2</v>
          </cell>
          <cell r="H1602">
            <v>2</v>
          </cell>
          <cell r="L1602">
            <v>4</v>
          </cell>
          <cell r="M1602" t="str">
            <v>KIRGIZİSTAN</v>
          </cell>
        </row>
        <row r="1603">
          <cell r="E1603">
            <v>13</v>
          </cell>
          <cell r="F1603">
            <v>2</v>
          </cell>
          <cell r="H1603">
            <v>2</v>
          </cell>
          <cell r="L1603">
            <v>3</v>
          </cell>
          <cell r="M1603" t="str">
            <v>KIRGIZİSTAN</v>
          </cell>
        </row>
        <row r="1604">
          <cell r="E1604">
            <v>13</v>
          </cell>
          <cell r="F1604">
            <v>2</v>
          </cell>
          <cell r="H1604">
            <v>2</v>
          </cell>
          <cell r="L1604">
            <v>3</v>
          </cell>
          <cell r="M1604" t="str">
            <v>KIRGIZİSTAN</v>
          </cell>
        </row>
        <row r="1605">
          <cell r="E1605">
            <v>13</v>
          </cell>
          <cell r="F1605">
            <v>3</v>
          </cell>
          <cell r="H1605">
            <v>2</v>
          </cell>
          <cell r="L1605">
            <v>3</v>
          </cell>
          <cell r="M1605" t="str">
            <v>KIRGIZİSTAN</v>
          </cell>
        </row>
        <row r="1606">
          <cell r="E1606">
            <v>13</v>
          </cell>
          <cell r="F1606">
            <v>3</v>
          </cell>
          <cell r="H1606">
            <v>2</v>
          </cell>
          <cell r="L1606">
            <v>3</v>
          </cell>
          <cell r="M1606" t="str">
            <v>KIRGIZİSTAN</v>
          </cell>
        </row>
        <row r="1607">
          <cell r="E1607">
            <v>13</v>
          </cell>
          <cell r="F1607">
            <v>3</v>
          </cell>
          <cell r="H1607">
            <v>2</v>
          </cell>
          <cell r="L1607">
            <v>3</v>
          </cell>
          <cell r="M1607" t="str">
            <v>KIRGIZİSTAN</v>
          </cell>
        </row>
        <row r="1608">
          <cell r="E1608">
            <v>13</v>
          </cell>
          <cell r="F1608">
            <v>3</v>
          </cell>
          <cell r="H1608">
            <v>2</v>
          </cell>
          <cell r="L1608">
            <v>3</v>
          </cell>
          <cell r="M1608" t="str">
            <v>KIRGIZİSTAN</v>
          </cell>
        </row>
        <row r="1609">
          <cell r="E1609">
            <v>13</v>
          </cell>
          <cell r="F1609">
            <v>3</v>
          </cell>
          <cell r="H1609">
            <v>2</v>
          </cell>
          <cell r="L1609">
            <v>3</v>
          </cell>
          <cell r="M1609" t="str">
            <v>KIRGIZİSTAN</v>
          </cell>
        </row>
        <row r="1610">
          <cell r="E1610">
            <v>13</v>
          </cell>
          <cell r="F1610">
            <v>3</v>
          </cell>
          <cell r="H1610">
            <v>2</v>
          </cell>
          <cell r="L1610">
            <v>3</v>
          </cell>
          <cell r="M1610" t="str">
            <v>KIRGIZİSTAN</v>
          </cell>
        </row>
        <row r="1611">
          <cell r="E1611">
            <v>13</v>
          </cell>
          <cell r="F1611">
            <v>3</v>
          </cell>
          <cell r="H1611">
            <v>2</v>
          </cell>
          <cell r="L1611">
            <v>3</v>
          </cell>
          <cell r="M1611" t="str">
            <v>KIRGIZİSTAN</v>
          </cell>
        </row>
        <row r="1612">
          <cell r="E1612">
            <v>13</v>
          </cell>
          <cell r="F1612">
            <v>3</v>
          </cell>
          <cell r="H1612">
            <v>2</v>
          </cell>
          <cell r="L1612">
            <v>4</v>
          </cell>
          <cell r="M1612" t="str">
            <v>KIRGIZİSTAN</v>
          </cell>
        </row>
        <row r="1613">
          <cell r="E1613">
            <v>13</v>
          </cell>
          <cell r="F1613">
            <v>3</v>
          </cell>
          <cell r="H1613">
            <v>2</v>
          </cell>
          <cell r="L1613">
            <v>3</v>
          </cell>
          <cell r="M1613" t="str">
            <v>KIRGIZİSTAN</v>
          </cell>
        </row>
        <row r="1614">
          <cell r="E1614">
            <v>13</v>
          </cell>
          <cell r="F1614">
            <v>3</v>
          </cell>
          <cell r="H1614">
            <v>2</v>
          </cell>
          <cell r="L1614">
            <v>3</v>
          </cell>
          <cell r="M1614" t="str">
            <v>KIRGIZİSTAN</v>
          </cell>
        </row>
        <row r="1615">
          <cell r="E1615">
            <v>13</v>
          </cell>
          <cell r="F1615">
            <v>3</v>
          </cell>
          <cell r="H1615">
            <v>2</v>
          </cell>
          <cell r="L1615">
            <v>3</v>
          </cell>
          <cell r="M1615" t="str">
            <v>KIRGIZİSTAN</v>
          </cell>
        </row>
        <row r="1616">
          <cell r="E1616">
            <v>13</v>
          </cell>
          <cell r="F1616">
            <v>3</v>
          </cell>
          <cell r="H1616">
            <v>2</v>
          </cell>
          <cell r="L1616">
            <v>3</v>
          </cell>
          <cell r="M1616" t="str">
            <v>KIRGIZİSTAN</v>
          </cell>
        </row>
        <row r="1617">
          <cell r="E1617">
            <v>13</v>
          </cell>
          <cell r="F1617">
            <v>3</v>
          </cell>
          <cell r="H1617">
            <v>2</v>
          </cell>
          <cell r="L1617">
            <v>4</v>
          </cell>
          <cell r="M1617" t="str">
            <v>KIRGIZİSTAN</v>
          </cell>
        </row>
        <row r="1618">
          <cell r="E1618">
            <v>13</v>
          </cell>
          <cell r="F1618">
            <v>3</v>
          </cell>
          <cell r="H1618">
            <v>2</v>
          </cell>
          <cell r="L1618">
            <v>3</v>
          </cell>
          <cell r="M1618" t="str">
            <v>KIRGIZİSTAN</v>
          </cell>
        </row>
        <row r="1619">
          <cell r="E1619">
            <v>13</v>
          </cell>
          <cell r="F1619">
            <v>3</v>
          </cell>
          <cell r="H1619">
            <v>2</v>
          </cell>
          <cell r="L1619">
            <v>4</v>
          </cell>
          <cell r="M1619" t="str">
            <v>D</v>
          </cell>
        </row>
        <row r="1620">
          <cell r="E1620">
            <v>13</v>
          </cell>
          <cell r="F1620">
            <v>4</v>
          </cell>
          <cell r="H1620">
            <v>2</v>
          </cell>
          <cell r="L1620">
            <v>3</v>
          </cell>
          <cell r="M1620" t="str">
            <v>KIRGIZİSTAN</v>
          </cell>
        </row>
        <row r="1621">
          <cell r="E1621">
            <v>13</v>
          </cell>
          <cell r="F1621">
            <v>4</v>
          </cell>
          <cell r="H1621">
            <v>2</v>
          </cell>
          <cell r="L1621">
            <v>3</v>
          </cell>
          <cell r="M1621" t="str">
            <v>KIRGIZİSTAN</v>
          </cell>
        </row>
        <row r="1622">
          <cell r="E1622">
            <v>13</v>
          </cell>
          <cell r="F1622">
            <v>4</v>
          </cell>
          <cell r="H1622">
            <v>2</v>
          </cell>
          <cell r="L1622">
            <v>4</v>
          </cell>
          <cell r="M1622" t="str">
            <v>KIRGIZİSTAN</v>
          </cell>
        </row>
        <row r="1623">
          <cell r="E1623">
            <v>13</v>
          </cell>
          <cell r="F1623">
            <v>4</v>
          </cell>
          <cell r="H1623">
            <v>2</v>
          </cell>
          <cell r="L1623">
            <v>3</v>
          </cell>
          <cell r="M1623" t="str">
            <v>KIRGIZİSTAN</v>
          </cell>
        </row>
        <row r="1624">
          <cell r="E1624">
            <v>13</v>
          </cell>
          <cell r="F1624">
            <v>4</v>
          </cell>
          <cell r="H1624">
            <v>2</v>
          </cell>
          <cell r="L1624">
            <v>3</v>
          </cell>
          <cell r="M1624" t="str">
            <v>KIRGIZİSTAN</v>
          </cell>
        </row>
        <row r="1625">
          <cell r="E1625">
            <v>13</v>
          </cell>
          <cell r="F1625">
            <v>4</v>
          </cell>
          <cell r="H1625">
            <v>2</v>
          </cell>
          <cell r="L1625">
            <v>3</v>
          </cell>
          <cell r="M1625" t="str">
            <v>KIRGIZİSTAN</v>
          </cell>
        </row>
        <row r="1626">
          <cell r="E1626">
            <v>13</v>
          </cell>
          <cell r="F1626">
            <v>4</v>
          </cell>
          <cell r="H1626">
            <v>2</v>
          </cell>
          <cell r="L1626">
            <v>3</v>
          </cell>
          <cell r="M1626" t="str">
            <v>KIRGIZİSTAN</v>
          </cell>
        </row>
        <row r="1627">
          <cell r="E1627">
            <v>13</v>
          </cell>
          <cell r="F1627">
            <v>4</v>
          </cell>
          <cell r="H1627">
            <v>2</v>
          </cell>
          <cell r="L1627">
            <v>3</v>
          </cell>
          <cell r="M1627" t="str">
            <v>KIRGIZİSTAN</v>
          </cell>
        </row>
        <row r="1628">
          <cell r="E1628">
            <v>13</v>
          </cell>
          <cell r="F1628">
            <v>4</v>
          </cell>
          <cell r="H1628">
            <v>2</v>
          </cell>
          <cell r="L1628">
            <v>3</v>
          </cell>
          <cell r="M1628" t="str">
            <v>KIRGIZİSTAN</v>
          </cell>
        </row>
        <row r="1629">
          <cell r="E1629">
            <v>13</v>
          </cell>
          <cell r="F1629">
            <v>4</v>
          </cell>
          <cell r="H1629">
            <v>2</v>
          </cell>
          <cell r="L1629">
            <v>3</v>
          </cell>
          <cell r="M1629" t="str">
            <v>KIRGIZİSTAN</v>
          </cell>
        </row>
        <row r="1630">
          <cell r="E1630">
            <v>13</v>
          </cell>
          <cell r="F1630">
            <v>4</v>
          </cell>
          <cell r="H1630">
            <v>2</v>
          </cell>
          <cell r="L1630">
            <v>2</v>
          </cell>
          <cell r="M1630" t="str">
            <v>KIRGIZİSTAN</v>
          </cell>
        </row>
        <row r="1631">
          <cell r="E1631">
            <v>13</v>
          </cell>
          <cell r="F1631">
            <v>4</v>
          </cell>
          <cell r="H1631">
            <v>2</v>
          </cell>
          <cell r="L1631">
            <v>3</v>
          </cell>
          <cell r="M1631" t="str">
            <v>KIRGIZİSTAN</v>
          </cell>
        </row>
        <row r="1632">
          <cell r="E1632">
            <v>14</v>
          </cell>
          <cell r="F1632">
            <v>1</v>
          </cell>
          <cell r="H1632">
            <v>2</v>
          </cell>
          <cell r="L1632">
            <v>4</v>
          </cell>
          <cell r="M1632" t="str">
            <v>KIRGIZİSTAN</v>
          </cell>
        </row>
        <row r="1633">
          <cell r="E1633">
            <v>14</v>
          </cell>
          <cell r="F1633">
            <v>1</v>
          </cell>
          <cell r="H1633">
            <v>2</v>
          </cell>
          <cell r="L1633">
            <v>3</v>
          </cell>
          <cell r="M1633" t="str">
            <v>KIRGIZİSTAN</v>
          </cell>
        </row>
        <row r="1634">
          <cell r="E1634">
            <v>14</v>
          </cell>
          <cell r="F1634">
            <v>1</v>
          </cell>
          <cell r="H1634">
            <v>2</v>
          </cell>
          <cell r="L1634">
            <v>3</v>
          </cell>
          <cell r="M1634" t="str">
            <v>KIRGIZİSTAN</v>
          </cell>
        </row>
        <row r="1635">
          <cell r="E1635">
            <v>14</v>
          </cell>
          <cell r="F1635">
            <v>1</v>
          </cell>
          <cell r="H1635">
            <v>2</v>
          </cell>
          <cell r="L1635">
            <v>3</v>
          </cell>
          <cell r="M1635" t="str">
            <v>KIRGIZİSTAN</v>
          </cell>
        </row>
        <row r="1636">
          <cell r="E1636">
            <v>14</v>
          </cell>
          <cell r="F1636">
            <v>1</v>
          </cell>
          <cell r="H1636">
            <v>2</v>
          </cell>
          <cell r="L1636">
            <v>3</v>
          </cell>
          <cell r="M1636" t="str">
            <v>KIRGIZİSTAN</v>
          </cell>
        </row>
        <row r="1637">
          <cell r="E1637">
            <v>14</v>
          </cell>
          <cell r="F1637">
            <v>1</v>
          </cell>
          <cell r="H1637">
            <v>2</v>
          </cell>
          <cell r="L1637">
            <v>3</v>
          </cell>
          <cell r="M1637" t="str">
            <v>KIRGIZİSTAN</v>
          </cell>
        </row>
        <row r="1638">
          <cell r="E1638">
            <v>14</v>
          </cell>
          <cell r="F1638">
            <v>1</v>
          </cell>
          <cell r="H1638">
            <v>2</v>
          </cell>
          <cell r="L1638">
            <v>3</v>
          </cell>
          <cell r="M1638" t="str">
            <v>KIRGIZİSTAN</v>
          </cell>
        </row>
        <row r="1639">
          <cell r="E1639">
            <v>14</v>
          </cell>
          <cell r="F1639">
            <v>1</v>
          </cell>
          <cell r="H1639">
            <v>2</v>
          </cell>
          <cell r="L1639">
            <v>3</v>
          </cell>
          <cell r="M1639" t="str">
            <v>KIRGIZİSTAN</v>
          </cell>
        </row>
        <row r="1640">
          <cell r="E1640">
            <v>14</v>
          </cell>
          <cell r="F1640">
            <v>1</v>
          </cell>
          <cell r="H1640">
            <v>2</v>
          </cell>
          <cell r="L1640">
            <v>3</v>
          </cell>
          <cell r="M1640" t="str">
            <v>KIRGIZİSTAN</v>
          </cell>
        </row>
        <row r="1641">
          <cell r="E1641">
            <v>14</v>
          </cell>
          <cell r="F1641">
            <v>1</v>
          </cell>
          <cell r="H1641">
            <v>2</v>
          </cell>
          <cell r="L1641">
            <v>3</v>
          </cell>
          <cell r="M1641" t="str">
            <v>KIRGIZİSTAN</v>
          </cell>
        </row>
        <row r="1642">
          <cell r="E1642">
            <v>14</v>
          </cell>
          <cell r="F1642">
            <v>1</v>
          </cell>
          <cell r="H1642">
            <v>2</v>
          </cell>
          <cell r="L1642">
            <v>3</v>
          </cell>
          <cell r="M1642" t="str">
            <v>KIRGIZİSTAN</v>
          </cell>
        </row>
        <row r="1643">
          <cell r="E1643">
            <v>14</v>
          </cell>
          <cell r="F1643">
            <v>1</v>
          </cell>
          <cell r="H1643">
            <v>2</v>
          </cell>
          <cell r="L1643">
            <v>4</v>
          </cell>
          <cell r="M1643" t="str">
            <v>KIRGIZİSTAN</v>
          </cell>
        </row>
        <row r="1644">
          <cell r="E1644">
            <v>14</v>
          </cell>
          <cell r="F1644">
            <v>1</v>
          </cell>
          <cell r="H1644">
            <v>2</v>
          </cell>
          <cell r="L1644">
            <v>3</v>
          </cell>
          <cell r="M1644" t="str">
            <v>KIRGIZİSTAN</v>
          </cell>
        </row>
        <row r="1645">
          <cell r="E1645">
            <v>14</v>
          </cell>
          <cell r="F1645">
            <v>1</v>
          </cell>
          <cell r="H1645">
            <v>2</v>
          </cell>
          <cell r="L1645">
            <v>3</v>
          </cell>
          <cell r="M1645" t="str">
            <v>KIRGIZİSTAN</v>
          </cell>
        </row>
        <row r="1646">
          <cell r="E1646">
            <v>14</v>
          </cell>
          <cell r="F1646">
            <v>1</v>
          </cell>
          <cell r="H1646">
            <v>2</v>
          </cell>
          <cell r="L1646">
            <v>3</v>
          </cell>
          <cell r="M1646" t="str">
            <v>KIRGIZİSTAN</v>
          </cell>
        </row>
        <row r="1647">
          <cell r="E1647">
            <v>14</v>
          </cell>
          <cell r="F1647">
            <v>1</v>
          </cell>
          <cell r="H1647">
            <v>2</v>
          </cell>
          <cell r="L1647">
            <v>4</v>
          </cell>
          <cell r="M1647" t="str">
            <v>KIRGIZİSTAN</v>
          </cell>
        </row>
        <row r="1648">
          <cell r="E1648">
            <v>14</v>
          </cell>
          <cell r="F1648">
            <v>1</v>
          </cell>
          <cell r="H1648">
            <v>2</v>
          </cell>
          <cell r="L1648">
            <v>3</v>
          </cell>
          <cell r="M1648" t="str">
            <v>KIRGIZİSTAN</v>
          </cell>
        </row>
        <row r="1649">
          <cell r="E1649">
            <v>14</v>
          </cell>
          <cell r="F1649">
            <v>1</v>
          </cell>
          <cell r="H1649">
            <v>2</v>
          </cell>
          <cell r="L1649">
            <v>3</v>
          </cell>
          <cell r="M1649" t="str">
            <v>KIRGIZİSTAN</v>
          </cell>
        </row>
        <row r="1650">
          <cell r="E1650">
            <v>14</v>
          </cell>
          <cell r="F1650">
            <v>1</v>
          </cell>
          <cell r="H1650">
            <v>2</v>
          </cell>
          <cell r="L1650">
            <v>4</v>
          </cell>
          <cell r="M1650" t="str">
            <v>KIRGIZİSTAN</v>
          </cell>
        </row>
        <row r="1651">
          <cell r="E1651">
            <v>14</v>
          </cell>
          <cell r="F1651">
            <v>2</v>
          </cell>
          <cell r="H1651">
            <v>2</v>
          </cell>
          <cell r="L1651">
            <v>3</v>
          </cell>
          <cell r="M1651" t="str">
            <v>KIRGIZİSTAN</v>
          </cell>
        </row>
        <row r="1652">
          <cell r="E1652">
            <v>14</v>
          </cell>
          <cell r="F1652">
            <v>2</v>
          </cell>
          <cell r="H1652">
            <v>2</v>
          </cell>
          <cell r="L1652">
            <v>3</v>
          </cell>
          <cell r="M1652" t="str">
            <v>KIRGIZİSTAN</v>
          </cell>
        </row>
        <row r="1653">
          <cell r="E1653">
            <v>14</v>
          </cell>
          <cell r="F1653">
            <v>2</v>
          </cell>
          <cell r="H1653">
            <v>2</v>
          </cell>
          <cell r="L1653">
            <v>4</v>
          </cell>
          <cell r="M1653" t="str">
            <v>KIRGIZİSTAN</v>
          </cell>
        </row>
        <row r="1654">
          <cell r="E1654">
            <v>14</v>
          </cell>
          <cell r="F1654">
            <v>2</v>
          </cell>
          <cell r="H1654">
            <v>2</v>
          </cell>
          <cell r="L1654">
            <v>3</v>
          </cell>
          <cell r="M1654" t="str">
            <v>KIRGIZİSTAN</v>
          </cell>
        </row>
        <row r="1655">
          <cell r="E1655">
            <v>14</v>
          </cell>
          <cell r="F1655">
            <v>2</v>
          </cell>
          <cell r="H1655">
            <v>2</v>
          </cell>
          <cell r="L1655">
            <v>3</v>
          </cell>
          <cell r="M1655" t="str">
            <v>KIRGIZİSTAN</v>
          </cell>
        </row>
        <row r="1656">
          <cell r="E1656">
            <v>14</v>
          </cell>
          <cell r="F1656">
            <v>2</v>
          </cell>
          <cell r="H1656">
            <v>2</v>
          </cell>
          <cell r="L1656">
            <v>3</v>
          </cell>
          <cell r="M1656" t="str">
            <v>KIRGIZİSTAN</v>
          </cell>
        </row>
        <row r="1657">
          <cell r="E1657">
            <v>14</v>
          </cell>
          <cell r="F1657">
            <v>2</v>
          </cell>
          <cell r="H1657">
            <v>2</v>
          </cell>
          <cell r="L1657">
            <v>3</v>
          </cell>
          <cell r="M1657" t="str">
            <v>KIRGIZİSTAN</v>
          </cell>
        </row>
        <row r="1658">
          <cell r="E1658">
            <v>14</v>
          </cell>
          <cell r="F1658">
            <v>2</v>
          </cell>
          <cell r="H1658">
            <v>2</v>
          </cell>
          <cell r="L1658">
            <v>3</v>
          </cell>
          <cell r="M1658" t="str">
            <v>KIRGIZİSTAN</v>
          </cell>
        </row>
        <row r="1659">
          <cell r="E1659">
            <v>14</v>
          </cell>
          <cell r="F1659">
            <v>2</v>
          </cell>
          <cell r="H1659">
            <v>2</v>
          </cell>
          <cell r="L1659">
            <v>3</v>
          </cell>
          <cell r="M1659" t="str">
            <v>KIRGIZİSTAN</v>
          </cell>
        </row>
        <row r="1660">
          <cell r="E1660">
            <v>14</v>
          </cell>
          <cell r="F1660">
            <v>2</v>
          </cell>
          <cell r="H1660">
            <v>2</v>
          </cell>
          <cell r="L1660">
            <v>3</v>
          </cell>
          <cell r="M1660" t="str">
            <v>KIRGIZİSTAN</v>
          </cell>
        </row>
        <row r="1661">
          <cell r="E1661">
            <v>14</v>
          </cell>
          <cell r="F1661">
            <v>2</v>
          </cell>
          <cell r="H1661">
            <v>2</v>
          </cell>
          <cell r="L1661">
            <v>4</v>
          </cell>
          <cell r="M1661" t="str">
            <v>KIRGIZİSTAN</v>
          </cell>
        </row>
        <row r="1662">
          <cell r="E1662">
            <v>14</v>
          </cell>
          <cell r="F1662">
            <v>2</v>
          </cell>
          <cell r="H1662">
            <v>2</v>
          </cell>
          <cell r="L1662">
            <v>3</v>
          </cell>
          <cell r="M1662" t="str">
            <v>KIRGIZİSTAN</v>
          </cell>
        </row>
        <row r="1663">
          <cell r="E1663">
            <v>14</v>
          </cell>
          <cell r="F1663">
            <v>2</v>
          </cell>
          <cell r="H1663">
            <v>2</v>
          </cell>
          <cell r="L1663">
            <v>3</v>
          </cell>
          <cell r="M1663" t="str">
            <v>KIRGIZİSTAN</v>
          </cell>
        </row>
        <row r="1664">
          <cell r="E1664">
            <v>14</v>
          </cell>
          <cell r="F1664">
            <v>2</v>
          </cell>
          <cell r="H1664">
            <v>2</v>
          </cell>
          <cell r="L1664">
            <v>3</v>
          </cell>
          <cell r="M1664" t="str">
            <v>KIRGIZİSTAN</v>
          </cell>
        </row>
        <row r="1665">
          <cell r="E1665">
            <v>14</v>
          </cell>
          <cell r="F1665">
            <v>2</v>
          </cell>
          <cell r="H1665">
            <v>2</v>
          </cell>
          <cell r="L1665">
            <v>3</v>
          </cell>
          <cell r="M1665" t="str">
            <v>KIRGIZİSTAN</v>
          </cell>
        </row>
        <row r="1666">
          <cell r="E1666">
            <v>14</v>
          </cell>
          <cell r="F1666">
            <v>2</v>
          </cell>
          <cell r="H1666">
            <v>2</v>
          </cell>
          <cell r="L1666">
            <v>3</v>
          </cell>
          <cell r="M1666" t="str">
            <v>KIRGIZİSTAN</v>
          </cell>
        </row>
        <row r="1667">
          <cell r="E1667">
            <v>14</v>
          </cell>
          <cell r="F1667">
            <v>2</v>
          </cell>
          <cell r="H1667">
            <v>2</v>
          </cell>
          <cell r="L1667">
            <v>3</v>
          </cell>
          <cell r="M1667" t="str">
            <v>KIRGIZİSTAN</v>
          </cell>
        </row>
        <row r="1668">
          <cell r="E1668">
            <v>14</v>
          </cell>
          <cell r="F1668">
            <v>2</v>
          </cell>
          <cell r="H1668">
            <v>2</v>
          </cell>
          <cell r="L1668">
            <v>3</v>
          </cell>
          <cell r="M1668" t="str">
            <v>KIRGIZİSTAN</v>
          </cell>
        </row>
        <row r="1669">
          <cell r="E1669">
            <v>14</v>
          </cell>
          <cell r="F1669">
            <v>2</v>
          </cell>
          <cell r="H1669">
            <v>2</v>
          </cell>
          <cell r="L1669">
            <v>4</v>
          </cell>
          <cell r="M1669" t="str">
            <v>KIRGIZİSTAN</v>
          </cell>
        </row>
        <row r="1670">
          <cell r="E1670">
            <v>14</v>
          </cell>
          <cell r="F1670">
            <v>2</v>
          </cell>
          <cell r="H1670">
            <v>2</v>
          </cell>
          <cell r="L1670">
            <v>3</v>
          </cell>
          <cell r="M1670" t="str">
            <v>KIRGIZİSTAN</v>
          </cell>
        </row>
        <row r="1671">
          <cell r="E1671">
            <v>14</v>
          </cell>
          <cell r="F1671">
            <v>2</v>
          </cell>
          <cell r="H1671">
            <v>2</v>
          </cell>
          <cell r="L1671">
            <v>3</v>
          </cell>
          <cell r="M1671" t="str">
            <v>KIRGIZİSTAN</v>
          </cell>
        </row>
        <row r="1672">
          <cell r="E1672">
            <v>14</v>
          </cell>
          <cell r="F1672">
            <v>2</v>
          </cell>
          <cell r="H1672">
            <v>2</v>
          </cell>
          <cell r="L1672">
            <v>3</v>
          </cell>
          <cell r="M1672" t="str">
            <v>KIRGIZİSTAN</v>
          </cell>
        </row>
        <row r="1673">
          <cell r="E1673">
            <v>14</v>
          </cell>
          <cell r="F1673">
            <v>2</v>
          </cell>
          <cell r="H1673">
            <v>2</v>
          </cell>
          <cell r="L1673">
            <v>4</v>
          </cell>
          <cell r="M1673" t="str">
            <v>KIRGIZİSTAN</v>
          </cell>
        </row>
        <row r="1674">
          <cell r="E1674">
            <v>14</v>
          </cell>
          <cell r="F1674">
            <v>2</v>
          </cell>
          <cell r="H1674">
            <v>2</v>
          </cell>
          <cell r="L1674">
            <v>3</v>
          </cell>
          <cell r="M1674" t="str">
            <v>KIRGIZİSTAN</v>
          </cell>
        </row>
        <row r="1675">
          <cell r="E1675">
            <v>14</v>
          </cell>
          <cell r="F1675">
            <v>2</v>
          </cell>
          <cell r="H1675">
            <v>2</v>
          </cell>
          <cell r="L1675">
            <v>4</v>
          </cell>
          <cell r="M1675" t="str">
            <v>KIRGIZİSTAN</v>
          </cell>
        </row>
        <row r="1676">
          <cell r="E1676">
            <v>14</v>
          </cell>
          <cell r="F1676">
            <v>2</v>
          </cell>
          <cell r="H1676">
            <v>2</v>
          </cell>
          <cell r="L1676">
            <v>3</v>
          </cell>
          <cell r="M1676" t="str">
            <v>KIRGIZİSTAN</v>
          </cell>
        </row>
        <row r="1677">
          <cell r="E1677">
            <v>14</v>
          </cell>
          <cell r="F1677">
            <v>2</v>
          </cell>
          <cell r="H1677">
            <v>2</v>
          </cell>
          <cell r="L1677">
            <v>4</v>
          </cell>
          <cell r="M1677" t="str">
            <v>KIRGIZİSTAN</v>
          </cell>
        </row>
        <row r="1678">
          <cell r="E1678">
            <v>14</v>
          </cell>
          <cell r="F1678">
            <v>2</v>
          </cell>
          <cell r="H1678">
            <v>2</v>
          </cell>
          <cell r="L1678">
            <v>3</v>
          </cell>
          <cell r="M1678" t="str">
            <v>KIRGIZİSTAN</v>
          </cell>
        </row>
        <row r="1679">
          <cell r="E1679">
            <v>14</v>
          </cell>
          <cell r="F1679">
            <v>2</v>
          </cell>
          <cell r="H1679">
            <v>2</v>
          </cell>
          <cell r="L1679">
            <v>3</v>
          </cell>
          <cell r="M1679" t="str">
            <v>KIRGIZİSTAN</v>
          </cell>
        </row>
        <row r="1680">
          <cell r="E1680">
            <v>14</v>
          </cell>
          <cell r="F1680">
            <v>2</v>
          </cell>
          <cell r="H1680">
            <v>2</v>
          </cell>
          <cell r="L1680">
            <v>3</v>
          </cell>
          <cell r="M1680" t="str">
            <v>D</v>
          </cell>
        </row>
        <row r="1681">
          <cell r="E1681">
            <v>14</v>
          </cell>
          <cell r="F1681">
            <v>2</v>
          </cell>
          <cell r="H1681">
            <v>2</v>
          </cell>
          <cell r="L1681">
            <v>3</v>
          </cell>
          <cell r="M1681" t="str">
            <v>D</v>
          </cell>
        </row>
        <row r="1682">
          <cell r="E1682">
            <v>35</v>
          </cell>
          <cell r="F1682">
            <v>2</v>
          </cell>
          <cell r="H1682">
            <v>2</v>
          </cell>
          <cell r="L1682">
            <v>2</v>
          </cell>
          <cell r="M1682" t="str">
            <v>KIRGIZİSTAN</v>
          </cell>
        </row>
        <row r="1683">
          <cell r="E1683">
            <v>35</v>
          </cell>
          <cell r="F1683">
            <v>2</v>
          </cell>
          <cell r="H1683">
            <v>2</v>
          </cell>
          <cell r="L1683">
            <v>2</v>
          </cell>
          <cell r="M1683" t="str">
            <v>KIRGIZİSTAN</v>
          </cell>
        </row>
        <row r="1684">
          <cell r="E1684">
            <v>35</v>
          </cell>
          <cell r="F1684">
            <v>3</v>
          </cell>
          <cell r="H1684">
            <v>2</v>
          </cell>
          <cell r="L1684">
            <v>2</v>
          </cell>
          <cell r="M1684" t="str">
            <v>KIRGIZİSTAN</v>
          </cell>
        </row>
        <row r="1685">
          <cell r="E1685">
            <v>35</v>
          </cell>
          <cell r="F1685">
            <v>3</v>
          </cell>
          <cell r="H1685">
            <v>2</v>
          </cell>
          <cell r="L1685">
            <v>2</v>
          </cell>
          <cell r="M1685" t="str">
            <v>KIRGIZİSTAN</v>
          </cell>
        </row>
        <row r="1686">
          <cell r="E1686">
            <v>35</v>
          </cell>
          <cell r="F1686">
            <v>3</v>
          </cell>
          <cell r="H1686">
            <v>2</v>
          </cell>
          <cell r="L1686">
            <v>2</v>
          </cell>
          <cell r="M1686" t="str">
            <v>KIRGIZİSTAN</v>
          </cell>
        </row>
        <row r="1687">
          <cell r="E1687">
            <v>35</v>
          </cell>
          <cell r="F1687">
            <v>3</v>
          </cell>
          <cell r="H1687">
            <v>2</v>
          </cell>
          <cell r="L1687">
            <v>2</v>
          </cell>
          <cell r="M1687" t="str">
            <v>KIRGIZİSTAN</v>
          </cell>
        </row>
        <row r="1688">
          <cell r="E1688">
            <v>35</v>
          </cell>
          <cell r="F1688">
            <v>3</v>
          </cell>
          <cell r="H1688">
            <v>2</v>
          </cell>
          <cell r="L1688">
            <v>2</v>
          </cell>
          <cell r="M1688" t="str">
            <v>KIRGIZİSTAN</v>
          </cell>
        </row>
        <row r="1689">
          <cell r="E1689">
            <v>35</v>
          </cell>
          <cell r="F1689">
            <v>4</v>
          </cell>
          <cell r="H1689">
            <v>2</v>
          </cell>
          <cell r="L1689">
            <v>2</v>
          </cell>
          <cell r="M1689" t="str">
            <v>KIRGIZİSTAN</v>
          </cell>
        </row>
        <row r="1690">
          <cell r="E1690">
            <v>35</v>
          </cell>
          <cell r="F1690">
            <v>4</v>
          </cell>
          <cell r="H1690">
            <v>2</v>
          </cell>
          <cell r="L1690">
            <v>2</v>
          </cell>
          <cell r="M1690" t="str">
            <v>KIRGIZİSTAN</v>
          </cell>
        </row>
        <row r="1691">
          <cell r="E1691">
            <v>35</v>
          </cell>
          <cell r="F1691">
            <v>4</v>
          </cell>
          <cell r="H1691">
            <v>2</v>
          </cell>
          <cell r="L1691">
            <v>2</v>
          </cell>
          <cell r="M1691" t="str">
            <v>KIRGIZİSTAN</v>
          </cell>
        </row>
        <row r="1692">
          <cell r="E1692">
            <v>35</v>
          </cell>
          <cell r="F1692">
            <v>4</v>
          </cell>
          <cell r="H1692">
            <v>2</v>
          </cell>
          <cell r="L1692">
            <v>2</v>
          </cell>
          <cell r="M1692" t="str">
            <v>KIRGIZİSTAN</v>
          </cell>
        </row>
        <row r="1693">
          <cell r="E1693">
            <v>35</v>
          </cell>
          <cell r="F1693">
            <v>5</v>
          </cell>
          <cell r="H1693">
            <v>2</v>
          </cell>
          <cell r="L1693">
            <v>2</v>
          </cell>
          <cell r="M1693" t="str">
            <v>KIRGIZİSTAN</v>
          </cell>
        </row>
        <row r="1694">
          <cell r="E1694">
            <v>35</v>
          </cell>
          <cell r="F1694">
            <v>5</v>
          </cell>
          <cell r="H1694">
            <v>2</v>
          </cell>
          <cell r="L1694">
            <v>2</v>
          </cell>
          <cell r="M1694" t="str">
            <v>KIRGIZİSTAN</v>
          </cell>
        </row>
        <row r="1695">
          <cell r="E1695">
            <v>35</v>
          </cell>
          <cell r="F1695">
            <v>5</v>
          </cell>
          <cell r="H1695">
            <v>2</v>
          </cell>
          <cell r="L1695">
            <v>2</v>
          </cell>
          <cell r="M1695" t="str">
            <v>KIRGIZİSTAN</v>
          </cell>
        </row>
        <row r="1696">
          <cell r="E1696">
            <v>35</v>
          </cell>
          <cell r="F1696">
            <v>6</v>
          </cell>
          <cell r="H1696">
            <v>2</v>
          </cell>
          <cell r="L1696">
            <v>2</v>
          </cell>
          <cell r="M1696" t="str">
            <v>KIRGIZİSTAN</v>
          </cell>
        </row>
        <row r="1697">
          <cell r="E1697">
            <v>35</v>
          </cell>
          <cell r="F1697">
            <v>6</v>
          </cell>
          <cell r="H1697">
            <v>2</v>
          </cell>
          <cell r="L1697">
            <v>2</v>
          </cell>
          <cell r="M1697" t="str">
            <v>KIRGIZİSTAN</v>
          </cell>
        </row>
        <row r="1698">
          <cell r="E1698">
            <v>35</v>
          </cell>
          <cell r="F1698">
            <v>6</v>
          </cell>
          <cell r="H1698">
            <v>2</v>
          </cell>
          <cell r="L1698">
            <v>2</v>
          </cell>
          <cell r="M1698" t="str">
            <v>KIRGIZİSTAN</v>
          </cell>
        </row>
        <row r="1699">
          <cell r="E1699">
            <v>35</v>
          </cell>
          <cell r="F1699">
            <v>7</v>
          </cell>
          <cell r="H1699">
            <v>2</v>
          </cell>
          <cell r="L1699">
            <v>2</v>
          </cell>
          <cell r="M1699" t="str">
            <v>KIRGIZİSTAN</v>
          </cell>
        </row>
        <row r="1700">
          <cell r="E1700">
            <v>35</v>
          </cell>
          <cell r="F1700">
            <v>7</v>
          </cell>
          <cell r="H1700">
            <v>2</v>
          </cell>
          <cell r="L1700">
            <v>2</v>
          </cell>
          <cell r="M1700" t="str">
            <v>KIRGIZİSTAN</v>
          </cell>
        </row>
        <row r="1701">
          <cell r="E1701">
            <v>35</v>
          </cell>
          <cell r="F1701">
            <v>7</v>
          </cell>
          <cell r="H1701">
            <v>2</v>
          </cell>
          <cell r="L1701">
            <v>2</v>
          </cell>
          <cell r="M1701" t="str">
            <v>KIRGIZİSTAN</v>
          </cell>
        </row>
        <row r="1702">
          <cell r="E1702">
            <v>35</v>
          </cell>
          <cell r="F1702">
            <v>7</v>
          </cell>
          <cell r="H1702">
            <v>2</v>
          </cell>
          <cell r="L1702">
            <v>2</v>
          </cell>
          <cell r="M1702" t="str">
            <v>KIRGIZİSTAN</v>
          </cell>
        </row>
        <row r="1703">
          <cell r="E1703">
            <v>35</v>
          </cell>
          <cell r="F1703">
            <v>7</v>
          </cell>
          <cell r="H1703">
            <v>2</v>
          </cell>
          <cell r="L1703">
            <v>2</v>
          </cell>
          <cell r="M1703" t="str">
            <v>KIRGIZİSTAN</v>
          </cell>
        </row>
        <row r="1704">
          <cell r="E1704">
            <v>35</v>
          </cell>
          <cell r="F1704">
            <v>7</v>
          </cell>
          <cell r="H1704">
            <v>2</v>
          </cell>
          <cell r="L1704">
            <v>2</v>
          </cell>
          <cell r="M1704" t="str">
            <v>KIRGIZİSTAN</v>
          </cell>
        </row>
        <row r="1705">
          <cell r="E1705">
            <v>1</v>
          </cell>
          <cell r="F1705">
            <v>1</v>
          </cell>
          <cell r="H1705">
            <v>2</v>
          </cell>
          <cell r="L1705">
            <v>2</v>
          </cell>
          <cell r="M1705" t="str">
            <v>KIRGIZİSTAN</v>
          </cell>
        </row>
        <row r="1706">
          <cell r="E1706">
            <v>1</v>
          </cell>
          <cell r="F1706">
            <v>1</v>
          </cell>
          <cell r="H1706">
            <v>2</v>
          </cell>
          <cell r="L1706">
            <v>3</v>
          </cell>
          <cell r="M1706" t="str">
            <v>KIRGIZİSTAN</v>
          </cell>
        </row>
        <row r="1707">
          <cell r="E1707">
            <v>1</v>
          </cell>
          <cell r="F1707">
            <v>1</v>
          </cell>
          <cell r="H1707">
            <v>2</v>
          </cell>
          <cell r="L1707">
            <v>2</v>
          </cell>
          <cell r="M1707" t="str">
            <v>KIRGIZİSTAN</v>
          </cell>
        </row>
        <row r="1708">
          <cell r="E1708">
            <v>1</v>
          </cell>
          <cell r="F1708">
            <v>1</v>
          </cell>
          <cell r="H1708">
            <v>2</v>
          </cell>
          <cell r="L1708">
            <v>2</v>
          </cell>
          <cell r="M1708" t="str">
            <v>KIRGIZİSTAN</v>
          </cell>
        </row>
        <row r="1709">
          <cell r="E1709">
            <v>1</v>
          </cell>
          <cell r="F1709">
            <v>1</v>
          </cell>
          <cell r="H1709">
            <v>2</v>
          </cell>
          <cell r="L1709">
            <v>2</v>
          </cell>
          <cell r="M1709" t="str">
            <v>KIRGIZİSTAN</v>
          </cell>
        </row>
        <row r="1710">
          <cell r="E1710">
            <v>1</v>
          </cell>
          <cell r="F1710">
            <v>1</v>
          </cell>
          <cell r="H1710">
            <v>2</v>
          </cell>
          <cell r="L1710">
            <v>2</v>
          </cell>
          <cell r="M1710" t="str">
            <v>KIRGIZİSTAN</v>
          </cell>
        </row>
        <row r="1711">
          <cell r="E1711">
            <v>1</v>
          </cell>
          <cell r="F1711">
            <v>1</v>
          </cell>
          <cell r="H1711">
            <v>2</v>
          </cell>
          <cell r="L1711">
            <v>3</v>
          </cell>
          <cell r="M1711" t="str">
            <v>KIRGIZİSTAN</v>
          </cell>
        </row>
        <row r="1712">
          <cell r="E1712">
            <v>1</v>
          </cell>
          <cell r="F1712">
            <v>1</v>
          </cell>
          <cell r="H1712">
            <v>2</v>
          </cell>
          <cell r="L1712">
            <v>2</v>
          </cell>
          <cell r="M1712" t="str">
            <v>KIRGIZİSTAN</v>
          </cell>
        </row>
        <row r="1713">
          <cell r="E1713">
            <v>1</v>
          </cell>
          <cell r="F1713">
            <v>1</v>
          </cell>
          <cell r="H1713">
            <v>2</v>
          </cell>
          <cell r="L1713">
            <v>2</v>
          </cell>
          <cell r="M1713" t="str">
            <v>KIRGIZİSTAN</v>
          </cell>
        </row>
        <row r="1714">
          <cell r="E1714">
            <v>1</v>
          </cell>
          <cell r="F1714">
            <v>1</v>
          </cell>
          <cell r="H1714">
            <v>2</v>
          </cell>
          <cell r="L1714">
            <v>2</v>
          </cell>
          <cell r="M1714" t="str">
            <v>KIRGIZİSTAN</v>
          </cell>
        </row>
        <row r="1715">
          <cell r="E1715">
            <v>1</v>
          </cell>
          <cell r="F1715">
            <v>1</v>
          </cell>
          <cell r="H1715">
            <v>2</v>
          </cell>
          <cell r="L1715">
            <v>2</v>
          </cell>
          <cell r="M1715" t="str">
            <v>KIRGIZİSTAN</v>
          </cell>
        </row>
        <row r="1716">
          <cell r="E1716">
            <v>1</v>
          </cell>
          <cell r="F1716">
            <v>1</v>
          </cell>
          <cell r="H1716">
            <v>2</v>
          </cell>
          <cell r="L1716">
            <v>3</v>
          </cell>
          <cell r="M1716" t="str">
            <v>KIRGIZİSTAN</v>
          </cell>
        </row>
        <row r="1717">
          <cell r="E1717">
            <v>1</v>
          </cell>
          <cell r="F1717">
            <v>1</v>
          </cell>
          <cell r="H1717">
            <v>2</v>
          </cell>
          <cell r="L1717">
            <v>2</v>
          </cell>
          <cell r="M1717" t="str">
            <v>KIRGIZİSTAN</v>
          </cell>
        </row>
        <row r="1718">
          <cell r="E1718">
            <v>1</v>
          </cell>
          <cell r="F1718">
            <v>1</v>
          </cell>
          <cell r="H1718">
            <v>2</v>
          </cell>
          <cell r="L1718">
            <v>2</v>
          </cell>
          <cell r="M1718" t="str">
            <v>KIRGIZİSTAN</v>
          </cell>
        </row>
        <row r="1719">
          <cell r="E1719">
            <v>1</v>
          </cell>
          <cell r="F1719">
            <v>1</v>
          </cell>
          <cell r="H1719">
            <v>2</v>
          </cell>
          <cell r="L1719">
            <v>2</v>
          </cell>
          <cell r="M1719" t="str">
            <v>KIRGIZİSTAN</v>
          </cell>
        </row>
        <row r="1720">
          <cell r="E1720">
            <v>1</v>
          </cell>
          <cell r="F1720">
            <v>1</v>
          </cell>
          <cell r="H1720">
            <v>2</v>
          </cell>
          <cell r="L1720">
            <v>1</v>
          </cell>
          <cell r="M1720" t="str">
            <v>D</v>
          </cell>
        </row>
        <row r="1721">
          <cell r="E1721">
            <v>1</v>
          </cell>
          <cell r="F1721">
            <v>1</v>
          </cell>
          <cell r="H1721">
            <v>2</v>
          </cell>
          <cell r="L1721">
            <v>2</v>
          </cell>
          <cell r="M1721" t="str">
            <v>SNG</v>
          </cell>
        </row>
        <row r="1722">
          <cell r="E1722">
            <v>1</v>
          </cell>
          <cell r="F1722">
            <v>2</v>
          </cell>
          <cell r="H1722">
            <v>2</v>
          </cell>
          <cell r="L1722">
            <v>2</v>
          </cell>
          <cell r="M1722" t="str">
            <v>KIRGIZİSTAN</v>
          </cell>
        </row>
        <row r="1723">
          <cell r="E1723">
            <v>1</v>
          </cell>
          <cell r="F1723">
            <v>2</v>
          </cell>
          <cell r="H1723">
            <v>2</v>
          </cell>
          <cell r="L1723">
            <v>2</v>
          </cell>
          <cell r="M1723" t="str">
            <v>KIRGIZİSTAN</v>
          </cell>
        </row>
        <row r="1724">
          <cell r="E1724">
            <v>1</v>
          </cell>
          <cell r="F1724">
            <v>2</v>
          </cell>
          <cell r="H1724">
            <v>2</v>
          </cell>
          <cell r="L1724">
            <v>2</v>
          </cell>
          <cell r="M1724" t="str">
            <v>KIRGIZİSTAN</v>
          </cell>
        </row>
        <row r="1725">
          <cell r="E1725">
            <v>1</v>
          </cell>
          <cell r="F1725">
            <v>2</v>
          </cell>
          <cell r="H1725">
            <v>2</v>
          </cell>
          <cell r="L1725">
            <v>3</v>
          </cell>
          <cell r="M1725" t="str">
            <v>KIRGIZİSTAN</v>
          </cell>
        </row>
        <row r="1726">
          <cell r="E1726">
            <v>1</v>
          </cell>
          <cell r="F1726">
            <v>2</v>
          </cell>
          <cell r="H1726">
            <v>2</v>
          </cell>
          <cell r="L1726">
            <v>3</v>
          </cell>
          <cell r="M1726" t="str">
            <v>KIRGIZİSTAN</v>
          </cell>
        </row>
        <row r="1727">
          <cell r="E1727">
            <v>1</v>
          </cell>
          <cell r="F1727">
            <v>2</v>
          </cell>
          <cell r="H1727">
            <v>2</v>
          </cell>
          <cell r="L1727">
            <v>2</v>
          </cell>
          <cell r="M1727" t="str">
            <v>KIRGIZİSTAN</v>
          </cell>
        </row>
        <row r="1728">
          <cell r="E1728">
            <v>1</v>
          </cell>
          <cell r="F1728">
            <v>2</v>
          </cell>
          <cell r="H1728">
            <v>2</v>
          </cell>
          <cell r="L1728">
            <v>2</v>
          </cell>
          <cell r="M1728" t="str">
            <v>KIRGIZİSTAN</v>
          </cell>
        </row>
        <row r="1729">
          <cell r="E1729">
            <v>1</v>
          </cell>
          <cell r="F1729">
            <v>2</v>
          </cell>
          <cell r="H1729">
            <v>2</v>
          </cell>
          <cell r="L1729">
            <v>2</v>
          </cell>
          <cell r="M1729" t="str">
            <v>KIRGIZİSTAN</v>
          </cell>
        </row>
        <row r="1730">
          <cell r="E1730">
            <v>1</v>
          </cell>
          <cell r="F1730">
            <v>2</v>
          </cell>
          <cell r="H1730">
            <v>2</v>
          </cell>
          <cell r="L1730">
            <v>2</v>
          </cell>
          <cell r="M1730" t="str">
            <v>KIRGIZİSTAN</v>
          </cell>
        </row>
        <row r="1731">
          <cell r="E1731">
            <v>1</v>
          </cell>
          <cell r="F1731">
            <v>2</v>
          </cell>
          <cell r="H1731">
            <v>2</v>
          </cell>
          <cell r="L1731">
            <v>2</v>
          </cell>
          <cell r="M1731" t="str">
            <v>KIRGIZİSTAN</v>
          </cell>
        </row>
        <row r="1732">
          <cell r="E1732">
            <v>1</v>
          </cell>
          <cell r="F1732">
            <v>2</v>
          </cell>
          <cell r="H1732">
            <v>2</v>
          </cell>
          <cell r="L1732">
            <v>2</v>
          </cell>
          <cell r="M1732" t="str">
            <v>KIRGIZİSTAN</v>
          </cell>
        </row>
        <row r="1733">
          <cell r="E1733">
            <v>1</v>
          </cell>
          <cell r="F1733">
            <v>2</v>
          </cell>
          <cell r="H1733">
            <v>2</v>
          </cell>
          <cell r="L1733">
            <v>2</v>
          </cell>
          <cell r="M1733" t="str">
            <v>KIRGIZİSTAN</v>
          </cell>
        </row>
        <row r="1734">
          <cell r="E1734">
            <v>1</v>
          </cell>
          <cell r="F1734">
            <v>2</v>
          </cell>
          <cell r="H1734">
            <v>2</v>
          </cell>
          <cell r="L1734">
            <v>3</v>
          </cell>
          <cell r="M1734" t="str">
            <v>KIRGIZİSTAN</v>
          </cell>
        </row>
        <row r="1735">
          <cell r="E1735">
            <v>1</v>
          </cell>
          <cell r="F1735">
            <v>2</v>
          </cell>
          <cell r="H1735">
            <v>2</v>
          </cell>
          <cell r="L1735">
            <v>3</v>
          </cell>
          <cell r="M1735" t="str">
            <v>KIRGIZİSTAN</v>
          </cell>
        </row>
        <row r="1736">
          <cell r="E1736">
            <v>1</v>
          </cell>
          <cell r="F1736">
            <v>2</v>
          </cell>
          <cell r="H1736">
            <v>2</v>
          </cell>
          <cell r="L1736">
            <v>3</v>
          </cell>
          <cell r="M1736" t="str">
            <v>KIRGIZİSTAN</v>
          </cell>
        </row>
        <row r="1737">
          <cell r="E1737">
            <v>1</v>
          </cell>
          <cell r="F1737">
            <v>2</v>
          </cell>
          <cell r="H1737">
            <v>2</v>
          </cell>
          <cell r="L1737">
            <v>2</v>
          </cell>
          <cell r="M1737" t="str">
            <v>KIRGIZİSTAN</v>
          </cell>
        </row>
        <row r="1738">
          <cell r="E1738">
            <v>1</v>
          </cell>
          <cell r="F1738">
            <v>2</v>
          </cell>
          <cell r="H1738">
            <v>2</v>
          </cell>
          <cell r="L1738">
            <v>3</v>
          </cell>
          <cell r="M1738" t="str">
            <v>KIRGIZİSTAN</v>
          </cell>
        </row>
        <row r="1739">
          <cell r="E1739">
            <v>1</v>
          </cell>
          <cell r="F1739">
            <v>2</v>
          </cell>
          <cell r="H1739">
            <v>2</v>
          </cell>
          <cell r="L1739">
            <v>2</v>
          </cell>
          <cell r="M1739" t="str">
            <v>D</v>
          </cell>
        </row>
        <row r="1740">
          <cell r="E1740">
            <v>1</v>
          </cell>
          <cell r="F1740">
            <v>2</v>
          </cell>
          <cell r="H1740">
            <v>2</v>
          </cell>
          <cell r="L1740">
            <v>3</v>
          </cell>
          <cell r="M1740" t="str">
            <v>D</v>
          </cell>
        </row>
        <row r="1741">
          <cell r="E1741">
            <v>1</v>
          </cell>
          <cell r="F1741">
            <v>2</v>
          </cell>
          <cell r="H1741">
            <v>2</v>
          </cell>
          <cell r="L1741">
            <v>2</v>
          </cell>
          <cell r="M1741" t="str">
            <v>D</v>
          </cell>
        </row>
        <row r="1742">
          <cell r="E1742">
            <v>1</v>
          </cell>
          <cell r="F1742">
            <v>2</v>
          </cell>
          <cell r="H1742">
            <v>2</v>
          </cell>
          <cell r="L1742">
            <v>2</v>
          </cell>
          <cell r="M1742" t="str">
            <v>SNG</v>
          </cell>
        </row>
        <row r="1743">
          <cell r="E1743">
            <v>1</v>
          </cell>
          <cell r="F1743">
            <v>2</v>
          </cell>
          <cell r="H1743">
            <v>2</v>
          </cell>
          <cell r="L1743">
            <v>2</v>
          </cell>
          <cell r="M1743" t="str">
            <v>SNG</v>
          </cell>
        </row>
        <row r="1744">
          <cell r="E1744">
            <v>1</v>
          </cell>
          <cell r="F1744">
            <v>3</v>
          </cell>
          <cell r="H1744">
            <v>2</v>
          </cell>
          <cell r="L1744">
            <v>2</v>
          </cell>
          <cell r="M1744" t="str">
            <v>KIRGIZİSTAN</v>
          </cell>
        </row>
        <row r="1745">
          <cell r="E1745">
            <v>1</v>
          </cell>
          <cell r="F1745">
            <v>3</v>
          </cell>
          <cell r="H1745">
            <v>2</v>
          </cell>
          <cell r="L1745">
            <v>3</v>
          </cell>
          <cell r="M1745" t="str">
            <v>KIRGIZİSTAN</v>
          </cell>
        </row>
        <row r="1746">
          <cell r="E1746">
            <v>1</v>
          </cell>
          <cell r="F1746">
            <v>3</v>
          </cell>
          <cell r="H1746">
            <v>2</v>
          </cell>
          <cell r="L1746">
            <v>2</v>
          </cell>
          <cell r="M1746" t="str">
            <v>KIRGIZİSTAN</v>
          </cell>
        </row>
        <row r="1747">
          <cell r="E1747">
            <v>1</v>
          </cell>
          <cell r="F1747">
            <v>3</v>
          </cell>
          <cell r="H1747">
            <v>2</v>
          </cell>
          <cell r="L1747">
            <v>2</v>
          </cell>
          <cell r="M1747" t="str">
            <v>KIRGIZİSTAN</v>
          </cell>
        </row>
        <row r="1748">
          <cell r="E1748">
            <v>1</v>
          </cell>
          <cell r="F1748">
            <v>3</v>
          </cell>
          <cell r="H1748">
            <v>2</v>
          </cell>
          <cell r="L1748">
            <v>3</v>
          </cell>
          <cell r="M1748" t="str">
            <v>KIRGIZİSTAN</v>
          </cell>
        </row>
        <row r="1749">
          <cell r="E1749">
            <v>1</v>
          </cell>
          <cell r="F1749">
            <v>3</v>
          </cell>
          <cell r="H1749">
            <v>2</v>
          </cell>
          <cell r="L1749">
            <v>3</v>
          </cell>
          <cell r="M1749" t="str">
            <v>KIRGIZİSTAN</v>
          </cell>
        </row>
        <row r="1750">
          <cell r="E1750">
            <v>1</v>
          </cell>
          <cell r="F1750">
            <v>3</v>
          </cell>
          <cell r="H1750">
            <v>2</v>
          </cell>
          <cell r="L1750">
            <v>2</v>
          </cell>
          <cell r="M1750" t="str">
            <v>KIRGIZİSTAN</v>
          </cell>
        </row>
        <row r="1751">
          <cell r="E1751">
            <v>1</v>
          </cell>
          <cell r="F1751">
            <v>3</v>
          </cell>
          <cell r="H1751">
            <v>2</v>
          </cell>
          <cell r="L1751">
            <v>2</v>
          </cell>
          <cell r="M1751" t="str">
            <v>KIRGIZİSTAN</v>
          </cell>
        </row>
        <row r="1752">
          <cell r="E1752">
            <v>1</v>
          </cell>
          <cell r="F1752">
            <v>3</v>
          </cell>
          <cell r="H1752">
            <v>2</v>
          </cell>
          <cell r="L1752">
            <v>2</v>
          </cell>
          <cell r="M1752" t="str">
            <v>KIRGIZİSTAN</v>
          </cell>
        </row>
        <row r="1753">
          <cell r="E1753">
            <v>1</v>
          </cell>
          <cell r="F1753">
            <v>3</v>
          </cell>
          <cell r="H1753">
            <v>2</v>
          </cell>
          <cell r="L1753">
            <v>2</v>
          </cell>
          <cell r="M1753" t="str">
            <v>KIRGIZİSTAN</v>
          </cell>
        </row>
        <row r="1754">
          <cell r="E1754">
            <v>1</v>
          </cell>
          <cell r="F1754">
            <v>3</v>
          </cell>
          <cell r="H1754">
            <v>2</v>
          </cell>
          <cell r="L1754">
            <v>3</v>
          </cell>
          <cell r="M1754" t="str">
            <v>KIRGIZİSTAN</v>
          </cell>
        </row>
        <row r="1755">
          <cell r="E1755">
            <v>1</v>
          </cell>
          <cell r="F1755">
            <v>3</v>
          </cell>
          <cell r="H1755">
            <v>2</v>
          </cell>
          <cell r="L1755">
            <v>3</v>
          </cell>
          <cell r="M1755" t="str">
            <v>KIRGIZİSTAN</v>
          </cell>
        </row>
        <row r="1756">
          <cell r="E1756">
            <v>1</v>
          </cell>
          <cell r="F1756">
            <v>3</v>
          </cell>
          <cell r="H1756">
            <v>2</v>
          </cell>
          <cell r="L1756">
            <v>2</v>
          </cell>
          <cell r="M1756" t="str">
            <v>D</v>
          </cell>
        </row>
        <row r="1757">
          <cell r="E1757">
            <v>1</v>
          </cell>
          <cell r="F1757">
            <v>3</v>
          </cell>
          <cell r="H1757">
            <v>2</v>
          </cell>
          <cell r="L1757">
            <v>2</v>
          </cell>
          <cell r="M1757" t="str">
            <v>SNG</v>
          </cell>
        </row>
        <row r="1758">
          <cell r="E1758">
            <v>1</v>
          </cell>
          <cell r="F1758">
            <v>3</v>
          </cell>
          <cell r="H1758">
            <v>2</v>
          </cell>
          <cell r="L1758">
            <v>1</v>
          </cell>
          <cell r="M1758" t="str">
            <v>SNG</v>
          </cell>
        </row>
        <row r="1759">
          <cell r="E1759">
            <v>1</v>
          </cell>
          <cell r="F1759">
            <v>3</v>
          </cell>
          <cell r="H1759">
            <v>2</v>
          </cell>
          <cell r="L1759">
            <v>2</v>
          </cell>
          <cell r="M1759" t="str">
            <v>SNG</v>
          </cell>
        </row>
        <row r="1760">
          <cell r="E1760">
            <v>1</v>
          </cell>
          <cell r="F1760">
            <v>4</v>
          </cell>
          <cell r="H1760">
            <v>2</v>
          </cell>
          <cell r="L1760">
            <v>3</v>
          </cell>
          <cell r="M1760" t="str">
            <v>KIRGIZİSTAN</v>
          </cell>
        </row>
        <row r="1761">
          <cell r="E1761">
            <v>1</v>
          </cell>
          <cell r="F1761">
            <v>4</v>
          </cell>
          <cell r="H1761">
            <v>2</v>
          </cell>
          <cell r="L1761">
            <v>2</v>
          </cell>
          <cell r="M1761" t="str">
            <v>KIRGIZİSTAN</v>
          </cell>
        </row>
        <row r="1762">
          <cell r="E1762">
            <v>1</v>
          </cell>
          <cell r="F1762">
            <v>4</v>
          </cell>
          <cell r="H1762">
            <v>2</v>
          </cell>
          <cell r="L1762">
            <v>2</v>
          </cell>
          <cell r="M1762" t="str">
            <v>KIRGIZİSTAN</v>
          </cell>
        </row>
        <row r="1763">
          <cell r="E1763">
            <v>1</v>
          </cell>
          <cell r="F1763">
            <v>4</v>
          </cell>
          <cell r="H1763">
            <v>2</v>
          </cell>
          <cell r="L1763">
            <v>2</v>
          </cell>
          <cell r="M1763" t="str">
            <v>KIRGIZİSTAN</v>
          </cell>
        </row>
        <row r="1764">
          <cell r="E1764">
            <v>1</v>
          </cell>
          <cell r="F1764">
            <v>4</v>
          </cell>
          <cell r="H1764">
            <v>2</v>
          </cell>
          <cell r="L1764">
            <v>3</v>
          </cell>
          <cell r="M1764" t="str">
            <v>KIRGIZİSTAN</v>
          </cell>
        </row>
        <row r="1765">
          <cell r="E1765">
            <v>1</v>
          </cell>
          <cell r="F1765">
            <v>4</v>
          </cell>
          <cell r="H1765">
            <v>2</v>
          </cell>
          <cell r="L1765">
            <v>2</v>
          </cell>
          <cell r="M1765" t="str">
            <v>KIRGIZİSTAN</v>
          </cell>
        </row>
        <row r="1766">
          <cell r="E1766">
            <v>1</v>
          </cell>
          <cell r="F1766">
            <v>4</v>
          </cell>
          <cell r="H1766">
            <v>2</v>
          </cell>
          <cell r="L1766">
            <v>2</v>
          </cell>
          <cell r="M1766" t="str">
            <v>KIRGIZİSTAN</v>
          </cell>
        </row>
        <row r="1767">
          <cell r="E1767">
            <v>1</v>
          </cell>
          <cell r="F1767">
            <v>4</v>
          </cell>
          <cell r="H1767">
            <v>2</v>
          </cell>
          <cell r="L1767">
            <v>2</v>
          </cell>
          <cell r="M1767" t="str">
            <v>KIRGIZİSTAN</v>
          </cell>
        </row>
        <row r="1768">
          <cell r="E1768">
            <v>1</v>
          </cell>
          <cell r="F1768">
            <v>4</v>
          </cell>
          <cell r="H1768">
            <v>1</v>
          </cell>
          <cell r="L1768">
            <v>2</v>
          </cell>
          <cell r="M1768" t="str">
            <v>KIRGIZİSTAN</v>
          </cell>
        </row>
        <row r="1769">
          <cell r="E1769">
            <v>1</v>
          </cell>
          <cell r="F1769">
            <v>4</v>
          </cell>
          <cell r="H1769">
            <v>1</v>
          </cell>
          <cell r="L1769">
            <v>2</v>
          </cell>
          <cell r="M1769" t="str">
            <v>KIRGIZİSTAN</v>
          </cell>
        </row>
        <row r="1770">
          <cell r="E1770">
            <v>1</v>
          </cell>
          <cell r="F1770">
            <v>4</v>
          </cell>
          <cell r="H1770">
            <v>1</v>
          </cell>
          <cell r="L1770">
            <v>2</v>
          </cell>
          <cell r="M1770" t="str">
            <v>KIRGIZİSTAN</v>
          </cell>
        </row>
        <row r="1771">
          <cell r="E1771">
            <v>1</v>
          </cell>
          <cell r="F1771">
            <v>4</v>
          </cell>
          <cell r="H1771">
            <v>1</v>
          </cell>
          <cell r="L1771">
            <v>3</v>
          </cell>
          <cell r="M1771" t="str">
            <v>KIRGIZİSTAN</v>
          </cell>
        </row>
        <row r="1772">
          <cell r="E1772">
            <v>1</v>
          </cell>
          <cell r="F1772">
            <v>4</v>
          </cell>
          <cell r="H1772">
            <v>1</v>
          </cell>
          <cell r="L1772">
            <v>2</v>
          </cell>
          <cell r="M1772" t="str">
            <v>KIRGIZİSTAN</v>
          </cell>
        </row>
        <row r="1773">
          <cell r="E1773">
            <v>1</v>
          </cell>
          <cell r="F1773">
            <v>4</v>
          </cell>
          <cell r="H1773">
            <v>2</v>
          </cell>
          <cell r="L1773">
            <v>2</v>
          </cell>
          <cell r="M1773" t="str">
            <v>D</v>
          </cell>
        </row>
        <row r="1774">
          <cell r="E1774">
            <v>1</v>
          </cell>
          <cell r="F1774">
            <v>4</v>
          </cell>
          <cell r="H1774">
            <v>2</v>
          </cell>
          <cell r="L1774">
            <v>2</v>
          </cell>
          <cell r="M1774" t="str">
            <v>D</v>
          </cell>
        </row>
        <row r="1775">
          <cell r="E1775">
            <v>1</v>
          </cell>
          <cell r="F1775">
            <v>4</v>
          </cell>
          <cell r="H1775">
            <v>2</v>
          </cell>
          <cell r="L1775">
            <v>2</v>
          </cell>
          <cell r="M1775" t="str">
            <v>D</v>
          </cell>
        </row>
        <row r="1776">
          <cell r="E1776">
            <v>1</v>
          </cell>
          <cell r="F1776">
            <v>4</v>
          </cell>
          <cell r="H1776">
            <v>2</v>
          </cell>
          <cell r="L1776">
            <v>2</v>
          </cell>
          <cell r="M1776" t="str">
            <v>SNG</v>
          </cell>
        </row>
        <row r="1777">
          <cell r="E1777">
            <v>1</v>
          </cell>
          <cell r="F1777">
            <v>4</v>
          </cell>
          <cell r="H1777">
            <v>2</v>
          </cell>
          <cell r="L1777">
            <v>1</v>
          </cell>
          <cell r="M1777" t="str">
            <v>D</v>
          </cell>
        </row>
        <row r="1778">
          <cell r="E1778">
            <v>1</v>
          </cell>
          <cell r="F1778">
            <v>4</v>
          </cell>
          <cell r="H1778">
            <v>2</v>
          </cell>
          <cell r="L1778">
            <v>2</v>
          </cell>
          <cell r="M1778" t="str">
            <v>SNG</v>
          </cell>
        </row>
        <row r="1779">
          <cell r="E1779">
            <v>1</v>
          </cell>
          <cell r="F1779">
            <v>4</v>
          </cell>
          <cell r="H1779">
            <v>2</v>
          </cell>
          <cell r="L1779">
            <v>2</v>
          </cell>
          <cell r="M1779" t="str">
            <v>SNG</v>
          </cell>
        </row>
        <row r="1780">
          <cell r="E1780">
            <v>1</v>
          </cell>
          <cell r="F1780">
            <v>4</v>
          </cell>
          <cell r="H1780">
            <v>2</v>
          </cell>
          <cell r="L1780">
            <v>2</v>
          </cell>
          <cell r="M1780" t="str">
            <v>SNG</v>
          </cell>
        </row>
        <row r="1781">
          <cell r="E1781">
            <v>1</v>
          </cell>
          <cell r="F1781">
            <v>4</v>
          </cell>
          <cell r="H1781">
            <v>2</v>
          </cell>
          <cell r="L1781">
            <v>2</v>
          </cell>
          <cell r="M1781" t="str">
            <v>SNG</v>
          </cell>
        </row>
        <row r="1782">
          <cell r="E1782">
            <v>1</v>
          </cell>
          <cell r="F1782">
            <v>4</v>
          </cell>
          <cell r="H1782">
            <v>2</v>
          </cell>
          <cell r="L1782" t="str">
            <v>H</v>
          </cell>
          <cell r="M1782" t="str">
            <v>SNG</v>
          </cell>
        </row>
        <row r="1783">
          <cell r="E1783">
            <v>1</v>
          </cell>
          <cell r="F1783">
            <v>4</v>
          </cell>
          <cell r="H1783">
            <v>2</v>
          </cell>
          <cell r="L1783">
            <v>2</v>
          </cell>
          <cell r="M1783" t="str">
            <v>SNG</v>
          </cell>
        </row>
        <row r="1784">
          <cell r="E1784">
            <v>1</v>
          </cell>
          <cell r="F1784">
            <v>5</v>
          </cell>
          <cell r="H1784">
            <v>2</v>
          </cell>
          <cell r="L1784">
            <v>2</v>
          </cell>
          <cell r="M1784" t="str">
            <v>KIRGIZİSTAN</v>
          </cell>
        </row>
        <row r="1785">
          <cell r="E1785">
            <v>1</v>
          </cell>
          <cell r="F1785">
            <v>5</v>
          </cell>
          <cell r="H1785">
            <v>2</v>
          </cell>
          <cell r="L1785">
            <v>2</v>
          </cell>
          <cell r="M1785" t="str">
            <v>KIRGIZİSTAN</v>
          </cell>
        </row>
        <row r="1786">
          <cell r="E1786">
            <v>1</v>
          </cell>
          <cell r="F1786">
            <v>5</v>
          </cell>
          <cell r="H1786">
            <v>2</v>
          </cell>
          <cell r="L1786">
            <v>2</v>
          </cell>
          <cell r="M1786" t="str">
            <v>KIRGIZİSTAN</v>
          </cell>
        </row>
        <row r="1787">
          <cell r="E1787">
            <v>1</v>
          </cell>
          <cell r="F1787">
            <v>5</v>
          </cell>
          <cell r="H1787">
            <v>2</v>
          </cell>
          <cell r="L1787">
            <v>2</v>
          </cell>
          <cell r="M1787" t="str">
            <v>KIRGIZİSTAN</v>
          </cell>
        </row>
        <row r="1788">
          <cell r="E1788">
            <v>1</v>
          </cell>
          <cell r="F1788">
            <v>5</v>
          </cell>
          <cell r="H1788">
            <v>2</v>
          </cell>
          <cell r="L1788">
            <v>2</v>
          </cell>
          <cell r="M1788" t="str">
            <v>KIRGIZİSTAN</v>
          </cell>
        </row>
        <row r="1789">
          <cell r="E1789">
            <v>1</v>
          </cell>
          <cell r="F1789">
            <v>5</v>
          </cell>
          <cell r="H1789">
            <v>2</v>
          </cell>
          <cell r="L1789">
            <v>2</v>
          </cell>
          <cell r="M1789" t="str">
            <v>KIRGIZİSTAN</v>
          </cell>
        </row>
        <row r="1790">
          <cell r="E1790">
            <v>1</v>
          </cell>
          <cell r="F1790">
            <v>5</v>
          </cell>
          <cell r="H1790">
            <v>2</v>
          </cell>
          <cell r="L1790">
            <v>2</v>
          </cell>
          <cell r="M1790" t="str">
            <v>KIRGIZİSTAN</v>
          </cell>
        </row>
        <row r="1791">
          <cell r="E1791">
            <v>1</v>
          </cell>
          <cell r="F1791">
            <v>5</v>
          </cell>
          <cell r="H1791">
            <v>2</v>
          </cell>
          <cell r="L1791">
            <v>2</v>
          </cell>
          <cell r="M1791" t="str">
            <v>KIRGIZİSTAN</v>
          </cell>
        </row>
        <row r="1792">
          <cell r="E1792">
            <v>1</v>
          </cell>
          <cell r="F1792">
            <v>5</v>
          </cell>
          <cell r="H1792">
            <v>2</v>
          </cell>
          <cell r="L1792">
            <v>2</v>
          </cell>
          <cell r="M1792" t="str">
            <v>KIRGIZİSTAN</v>
          </cell>
        </row>
        <row r="1793">
          <cell r="E1793">
            <v>1</v>
          </cell>
          <cell r="F1793">
            <v>5</v>
          </cell>
          <cell r="H1793">
            <v>2</v>
          </cell>
          <cell r="L1793">
            <v>2</v>
          </cell>
          <cell r="M1793" t="str">
            <v>KIRGIZİSTAN</v>
          </cell>
        </row>
        <row r="1794">
          <cell r="E1794">
            <v>1</v>
          </cell>
          <cell r="F1794">
            <v>5</v>
          </cell>
          <cell r="H1794">
            <v>2</v>
          </cell>
          <cell r="L1794">
            <v>2</v>
          </cell>
          <cell r="M1794" t="str">
            <v>KIRGIZİSTAN</v>
          </cell>
        </row>
        <row r="1795">
          <cell r="E1795">
            <v>1</v>
          </cell>
          <cell r="F1795">
            <v>5</v>
          </cell>
          <cell r="H1795">
            <v>2</v>
          </cell>
          <cell r="L1795">
            <v>2</v>
          </cell>
          <cell r="M1795" t="str">
            <v>KIRGIZİSTAN</v>
          </cell>
        </row>
        <row r="1796">
          <cell r="E1796">
            <v>1</v>
          </cell>
          <cell r="F1796">
            <v>5</v>
          </cell>
          <cell r="H1796">
            <v>2</v>
          </cell>
          <cell r="L1796">
            <v>2</v>
          </cell>
          <cell r="M1796" t="str">
            <v>KIRGIZİSTAN</v>
          </cell>
        </row>
        <row r="1797">
          <cell r="E1797">
            <v>1</v>
          </cell>
          <cell r="F1797">
            <v>5</v>
          </cell>
          <cell r="H1797">
            <v>2</v>
          </cell>
          <cell r="L1797">
            <v>1</v>
          </cell>
          <cell r="M1797" t="str">
            <v>D</v>
          </cell>
        </row>
        <row r="1798">
          <cell r="E1798">
            <v>1</v>
          </cell>
          <cell r="F1798">
            <v>6</v>
          </cell>
          <cell r="H1798">
            <v>2</v>
          </cell>
          <cell r="L1798">
            <v>2</v>
          </cell>
          <cell r="M1798" t="str">
            <v>KIRGIZİSTAN</v>
          </cell>
        </row>
        <row r="1799">
          <cell r="E1799">
            <v>1</v>
          </cell>
          <cell r="F1799">
            <v>6</v>
          </cell>
          <cell r="H1799">
            <v>2</v>
          </cell>
          <cell r="L1799">
            <v>2</v>
          </cell>
          <cell r="M1799" t="str">
            <v>KIRGIZİSTAN</v>
          </cell>
        </row>
        <row r="1800">
          <cell r="E1800">
            <v>1</v>
          </cell>
          <cell r="F1800">
            <v>6</v>
          </cell>
          <cell r="H1800">
            <v>2</v>
          </cell>
          <cell r="L1800">
            <v>3</v>
          </cell>
          <cell r="M1800" t="str">
            <v>KIRGIZİSTAN</v>
          </cell>
        </row>
        <row r="1801">
          <cell r="E1801">
            <v>1</v>
          </cell>
          <cell r="F1801">
            <v>6</v>
          </cell>
          <cell r="H1801">
            <v>2</v>
          </cell>
          <cell r="L1801">
            <v>3</v>
          </cell>
          <cell r="M1801" t="str">
            <v>KIRGIZİSTAN</v>
          </cell>
        </row>
        <row r="1802">
          <cell r="E1802">
            <v>1</v>
          </cell>
          <cell r="F1802">
            <v>6</v>
          </cell>
          <cell r="H1802">
            <v>2</v>
          </cell>
          <cell r="L1802">
            <v>2</v>
          </cell>
          <cell r="M1802" t="str">
            <v>KIRGIZİSTAN</v>
          </cell>
        </row>
        <row r="1803">
          <cell r="E1803">
            <v>1</v>
          </cell>
          <cell r="F1803">
            <v>6</v>
          </cell>
          <cell r="H1803">
            <v>2</v>
          </cell>
          <cell r="L1803">
            <v>2</v>
          </cell>
          <cell r="M1803" t="str">
            <v>KIRGIZİSTAN</v>
          </cell>
        </row>
        <row r="1804">
          <cell r="E1804">
            <v>1</v>
          </cell>
          <cell r="F1804">
            <v>6</v>
          </cell>
          <cell r="H1804">
            <v>2</v>
          </cell>
          <cell r="L1804">
            <v>2</v>
          </cell>
          <cell r="M1804" t="str">
            <v>KIRGIZİSTAN</v>
          </cell>
        </row>
        <row r="1805">
          <cell r="E1805">
            <v>1</v>
          </cell>
          <cell r="F1805">
            <v>6</v>
          </cell>
          <cell r="H1805">
            <v>2</v>
          </cell>
          <cell r="L1805">
            <v>3</v>
          </cell>
          <cell r="M1805" t="str">
            <v>KIRGIZİSTAN</v>
          </cell>
        </row>
        <row r="1806">
          <cell r="E1806">
            <v>1</v>
          </cell>
          <cell r="F1806">
            <v>6</v>
          </cell>
          <cell r="H1806">
            <v>2</v>
          </cell>
          <cell r="L1806">
            <v>3</v>
          </cell>
          <cell r="M1806" t="str">
            <v>KIRGIZİSTAN</v>
          </cell>
        </row>
        <row r="1807">
          <cell r="E1807">
            <v>1</v>
          </cell>
          <cell r="F1807">
            <v>6</v>
          </cell>
          <cell r="H1807">
            <v>2</v>
          </cell>
          <cell r="L1807">
            <v>2</v>
          </cell>
          <cell r="M1807" t="str">
            <v>KIRGIZİSTAN</v>
          </cell>
        </row>
        <row r="1808">
          <cell r="E1808">
            <v>1</v>
          </cell>
          <cell r="F1808">
            <v>6</v>
          </cell>
          <cell r="H1808">
            <v>2</v>
          </cell>
          <cell r="L1808">
            <v>3</v>
          </cell>
          <cell r="M1808" t="str">
            <v>KIRGIZİSTAN</v>
          </cell>
        </row>
        <row r="1809">
          <cell r="E1809">
            <v>1</v>
          </cell>
          <cell r="F1809">
            <v>6</v>
          </cell>
          <cell r="H1809">
            <v>2</v>
          </cell>
          <cell r="L1809">
            <v>2</v>
          </cell>
          <cell r="M1809" t="str">
            <v>KIRGIZİSTAN</v>
          </cell>
        </row>
        <row r="1810">
          <cell r="E1810">
            <v>1</v>
          </cell>
          <cell r="F1810">
            <v>6</v>
          </cell>
          <cell r="H1810">
            <v>2</v>
          </cell>
          <cell r="L1810">
            <v>2</v>
          </cell>
          <cell r="M1810" t="str">
            <v>KIRGIZİSTAN</v>
          </cell>
        </row>
        <row r="1811">
          <cell r="E1811">
            <v>1</v>
          </cell>
          <cell r="F1811">
            <v>6</v>
          </cell>
          <cell r="H1811">
            <v>2</v>
          </cell>
          <cell r="L1811">
            <v>3</v>
          </cell>
          <cell r="M1811" t="str">
            <v>KIRGIZİSTAN</v>
          </cell>
        </row>
        <row r="1812">
          <cell r="E1812">
            <v>1</v>
          </cell>
          <cell r="F1812">
            <v>6</v>
          </cell>
          <cell r="H1812">
            <v>2</v>
          </cell>
          <cell r="L1812">
            <v>2</v>
          </cell>
          <cell r="M1812" t="str">
            <v>D</v>
          </cell>
        </row>
        <row r="1813">
          <cell r="E1813">
            <v>1</v>
          </cell>
          <cell r="F1813">
            <v>6</v>
          </cell>
          <cell r="H1813">
            <v>2</v>
          </cell>
          <cell r="L1813">
            <v>2</v>
          </cell>
          <cell r="M1813" t="str">
            <v>SNG</v>
          </cell>
        </row>
        <row r="1814">
          <cell r="E1814">
            <v>1</v>
          </cell>
          <cell r="F1814">
            <v>6</v>
          </cell>
          <cell r="H1814">
            <v>2</v>
          </cell>
          <cell r="L1814">
            <v>2</v>
          </cell>
          <cell r="M1814" t="str">
            <v>D</v>
          </cell>
        </row>
        <row r="1815">
          <cell r="E1815">
            <v>1</v>
          </cell>
          <cell r="F1815">
            <v>7</v>
          </cell>
          <cell r="H1815">
            <v>2</v>
          </cell>
          <cell r="L1815">
            <v>2</v>
          </cell>
          <cell r="M1815" t="str">
            <v>KIRGIZİSTAN</v>
          </cell>
        </row>
        <row r="1816">
          <cell r="E1816">
            <v>1</v>
          </cell>
          <cell r="F1816">
            <v>7</v>
          </cell>
          <cell r="H1816">
            <v>2</v>
          </cell>
          <cell r="L1816">
            <v>2</v>
          </cell>
          <cell r="M1816" t="str">
            <v>KIRGIZİSTAN</v>
          </cell>
        </row>
        <row r="1817">
          <cell r="E1817">
            <v>1</v>
          </cell>
          <cell r="F1817">
            <v>7</v>
          </cell>
          <cell r="H1817">
            <v>2</v>
          </cell>
          <cell r="L1817">
            <v>2</v>
          </cell>
          <cell r="M1817" t="str">
            <v>KIRGIZİSTAN</v>
          </cell>
        </row>
        <row r="1818">
          <cell r="E1818">
            <v>1</v>
          </cell>
          <cell r="F1818">
            <v>7</v>
          </cell>
          <cell r="H1818">
            <v>2</v>
          </cell>
          <cell r="L1818">
            <v>2</v>
          </cell>
          <cell r="M1818" t="str">
            <v>KIRGIZİSTAN</v>
          </cell>
        </row>
        <row r="1819">
          <cell r="E1819">
            <v>1</v>
          </cell>
          <cell r="F1819">
            <v>7</v>
          </cell>
          <cell r="H1819">
            <v>2</v>
          </cell>
          <cell r="L1819">
            <v>2</v>
          </cell>
          <cell r="M1819" t="str">
            <v>KIRGIZİSTAN</v>
          </cell>
        </row>
        <row r="1820">
          <cell r="E1820">
            <v>1</v>
          </cell>
          <cell r="F1820">
            <v>7</v>
          </cell>
          <cell r="H1820">
            <v>2</v>
          </cell>
          <cell r="L1820">
            <v>2</v>
          </cell>
          <cell r="M1820" t="str">
            <v>KIRGIZİSTAN</v>
          </cell>
        </row>
        <row r="1821">
          <cell r="E1821">
            <v>1</v>
          </cell>
          <cell r="F1821">
            <v>7</v>
          </cell>
          <cell r="H1821">
            <v>2</v>
          </cell>
          <cell r="L1821">
            <v>2</v>
          </cell>
          <cell r="M1821" t="str">
            <v>KIRGIZİSTAN</v>
          </cell>
        </row>
        <row r="1822">
          <cell r="E1822">
            <v>1</v>
          </cell>
          <cell r="F1822">
            <v>7</v>
          </cell>
          <cell r="H1822">
            <v>2</v>
          </cell>
          <cell r="L1822">
            <v>2</v>
          </cell>
          <cell r="M1822" t="str">
            <v>SNG</v>
          </cell>
        </row>
        <row r="1823">
          <cell r="E1823">
            <v>1</v>
          </cell>
          <cell r="F1823">
            <v>7</v>
          </cell>
          <cell r="H1823">
            <v>2</v>
          </cell>
          <cell r="L1823">
            <v>2</v>
          </cell>
          <cell r="M1823" t="str">
            <v>SNG</v>
          </cell>
        </row>
        <row r="1824">
          <cell r="E1824">
            <v>1</v>
          </cell>
          <cell r="F1824">
            <v>8</v>
          </cell>
          <cell r="H1824">
            <v>2</v>
          </cell>
          <cell r="L1824">
            <v>2</v>
          </cell>
          <cell r="M1824" t="str">
            <v>KIRGIZİSTAN</v>
          </cell>
        </row>
        <row r="1825">
          <cell r="E1825">
            <v>1</v>
          </cell>
          <cell r="F1825">
            <v>8</v>
          </cell>
          <cell r="H1825">
            <v>2</v>
          </cell>
          <cell r="L1825">
            <v>3</v>
          </cell>
          <cell r="M1825" t="str">
            <v>KIRGIZİSTAN</v>
          </cell>
        </row>
        <row r="1826">
          <cell r="E1826">
            <v>1</v>
          </cell>
          <cell r="F1826">
            <v>8</v>
          </cell>
          <cell r="H1826">
            <v>2</v>
          </cell>
          <cell r="L1826">
            <v>3</v>
          </cell>
          <cell r="M1826" t="str">
            <v>KIRGIZİSTAN</v>
          </cell>
        </row>
        <row r="1827">
          <cell r="E1827">
            <v>1</v>
          </cell>
          <cell r="F1827">
            <v>8</v>
          </cell>
          <cell r="H1827">
            <v>2</v>
          </cell>
          <cell r="L1827">
            <v>2</v>
          </cell>
          <cell r="M1827" t="str">
            <v>KIRGIZİSTAN</v>
          </cell>
        </row>
        <row r="1828">
          <cell r="E1828">
            <v>1</v>
          </cell>
          <cell r="F1828">
            <v>8</v>
          </cell>
          <cell r="H1828">
            <v>2</v>
          </cell>
          <cell r="L1828">
            <v>2</v>
          </cell>
          <cell r="M1828" t="str">
            <v>KIRGIZİSTAN</v>
          </cell>
        </row>
        <row r="1829">
          <cell r="E1829">
            <v>1</v>
          </cell>
          <cell r="F1829">
            <v>8</v>
          </cell>
          <cell r="H1829">
            <v>2</v>
          </cell>
          <cell r="L1829">
            <v>3</v>
          </cell>
          <cell r="M1829" t="str">
            <v>KIRGIZİSTAN</v>
          </cell>
        </row>
        <row r="1830">
          <cell r="E1830">
            <v>1</v>
          </cell>
          <cell r="F1830">
            <v>8</v>
          </cell>
          <cell r="H1830">
            <v>2</v>
          </cell>
          <cell r="L1830">
            <v>3</v>
          </cell>
          <cell r="M1830" t="str">
            <v>KIRGIZİSTAN</v>
          </cell>
        </row>
        <row r="1831">
          <cell r="E1831">
            <v>1</v>
          </cell>
          <cell r="F1831">
            <v>8</v>
          </cell>
          <cell r="H1831">
            <v>2</v>
          </cell>
          <cell r="L1831">
            <v>2</v>
          </cell>
          <cell r="M1831" t="str">
            <v>KIRGIZİSTAN</v>
          </cell>
        </row>
        <row r="1832">
          <cell r="E1832">
            <v>1</v>
          </cell>
          <cell r="F1832">
            <v>8</v>
          </cell>
          <cell r="H1832">
            <v>2</v>
          </cell>
          <cell r="L1832">
            <v>2</v>
          </cell>
          <cell r="M1832" t="str">
            <v>KIRGIZİSTAN</v>
          </cell>
        </row>
        <row r="1833">
          <cell r="E1833">
            <v>1</v>
          </cell>
          <cell r="F1833">
            <v>8</v>
          </cell>
          <cell r="H1833">
            <v>2</v>
          </cell>
          <cell r="L1833">
            <v>2</v>
          </cell>
          <cell r="M1833" t="str">
            <v>KIRGIZİSTAN</v>
          </cell>
        </row>
        <row r="1834">
          <cell r="E1834">
            <v>1</v>
          </cell>
          <cell r="F1834">
            <v>8</v>
          </cell>
          <cell r="H1834">
            <v>2</v>
          </cell>
          <cell r="L1834">
            <v>2</v>
          </cell>
          <cell r="M1834" t="str">
            <v>KIRGIZİSTAN</v>
          </cell>
        </row>
        <row r="1835">
          <cell r="E1835">
            <v>1</v>
          </cell>
          <cell r="F1835">
            <v>8</v>
          </cell>
          <cell r="H1835">
            <v>2</v>
          </cell>
          <cell r="L1835">
            <v>3</v>
          </cell>
          <cell r="M1835" t="str">
            <v>KIRGIZİSTAN</v>
          </cell>
        </row>
        <row r="1836">
          <cell r="E1836">
            <v>1</v>
          </cell>
          <cell r="F1836">
            <v>8</v>
          </cell>
          <cell r="H1836">
            <v>2</v>
          </cell>
          <cell r="L1836">
            <v>3</v>
          </cell>
          <cell r="M1836" t="str">
            <v>KIRGIZİSTAN</v>
          </cell>
        </row>
        <row r="1837">
          <cell r="E1837">
            <v>1</v>
          </cell>
          <cell r="F1837">
            <v>8</v>
          </cell>
          <cell r="H1837">
            <v>2</v>
          </cell>
          <cell r="L1837">
            <v>2</v>
          </cell>
          <cell r="M1837" t="str">
            <v>KIRGIZİSTAN</v>
          </cell>
        </row>
        <row r="1838">
          <cell r="E1838">
            <v>1</v>
          </cell>
          <cell r="F1838">
            <v>8</v>
          </cell>
          <cell r="H1838">
            <v>2</v>
          </cell>
          <cell r="L1838">
            <v>2</v>
          </cell>
          <cell r="M1838" t="str">
            <v>KIRGIZİSTAN</v>
          </cell>
        </row>
        <row r="1839">
          <cell r="E1839">
            <v>1</v>
          </cell>
          <cell r="F1839">
            <v>8</v>
          </cell>
          <cell r="H1839">
            <v>2</v>
          </cell>
          <cell r="L1839">
            <v>3</v>
          </cell>
          <cell r="M1839" t="str">
            <v>KIRGIZİSTAN</v>
          </cell>
        </row>
        <row r="1840">
          <cell r="E1840">
            <v>1</v>
          </cell>
          <cell r="F1840">
            <v>8</v>
          </cell>
          <cell r="H1840">
            <v>2</v>
          </cell>
          <cell r="L1840">
            <v>3</v>
          </cell>
          <cell r="M1840" t="str">
            <v>KIRGIZİSTAN</v>
          </cell>
        </row>
        <row r="1841">
          <cell r="E1841">
            <v>1</v>
          </cell>
          <cell r="F1841">
            <v>8</v>
          </cell>
          <cell r="H1841">
            <v>2</v>
          </cell>
          <cell r="L1841">
            <v>2</v>
          </cell>
          <cell r="M1841" t="str">
            <v>D</v>
          </cell>
        </row>
        <row r="1842">
          <cell r="E1842">
            <v>1</v>
          </cell>
          <cell r="F1842">
            <v>8</v>
          </cell>
          <cell r="H1842">
            <v>2</v>
          </cell>
          <cell r="L1842">
            <v>2</v>
          </cell>
          <cell r="M1842" t="str">
            <v>SNG</v>
          </cell>
        </row>
        <row r="1843">
          <cell r="E1843">
            <v>1</v>
          </cell>
          <cell r="F1843">
            <v>8</v>
          </cell>
          <cell r="H1843">
            <v>2</v>
          </cell>
          <cell r="L1843">
            <v>2</v>
          </cell>
          <cell r="M1843" t="str">
            <v>SNG</v>
          </cell>
        </row>
        <row r="1844">
          <cell r="E1844">
            <v>1</v>
          </cell>
          <cell r="F1844">
            <v>8</v>
          </cell>
          <cell r="H1844">
            <v>2</v>
          </cell>
          <cell r="L1844">
            <v>2</v>
          </cell>
          <cell r="M1844" t="str">
            <v>SNG</v>
          </cell>
        </row>
        <row r="1845">
          <cell r="E1845">
            <v>1</v>
          </cell>
          <cell r="F1845">
            <v>8</v>
          </cell>
          <cell r="H1845">
            <v>2</v>
          </cell>
          <cell r="L1845">
            <v>2</v>
          </cell>
          <cell r="M1845" t="str">
            <v>SNG</v>
          </cell>
        </row>
        <row r="1846">
          <cell r="E1846">
            <v>1</v>
          </cell>
          <cell r="F1846">
            <v>9</v>
          </cell>
          <cell r="H1846">
            <v>2</v>
          </cell>
          <cell r="L1846">
            <v>2</v>
          </cell>
          <cell r="M1846" t="str">
            <v>KIRGIZİSTAN</v>
          </cell>
        </row>
        <row r="1847">
          <cell r="E1847">
            <v>1</v>
          </cell>
          <cell r="F1847">
            <v>9</v>
          </cell>
          <cell r="H1847">
            <v>2</v>
          </cell>
          <cell r="L1847">
            <v>3</v>
          </cell>
          <cell r="M1847" t="str">
            <v>KIRGIZİSTAN</v>
          </cell>
        </row>
        <row r="1848">
          <cell r="E1848">
            <v>1</v>
          </cell>
          <cell r="F1848">
            <v>9</v>
          </cell>
          <cell r="H1848">
            <v>2</v>
          </cell>
          <cell r="L1848">
            <v>2</v>
          </cell>
          <cell r="M1848" t="str">
            <v>KIRGIZİSTAN</v>
          </cell>
        </row>
        <row r="1849">
          <cell r="E1849">
            <v>1</v>
          </cell>
          <cell r="F1849">
            <v>9</v>
          </cell>
          <cell r="H1849">
            <v>2</v>
          </cell>
          <cell r="L1849">
            <v>2</v>
          </cell>
          <cell r="M1849" t="str">
            <v>KIRGIZİSTAN</v>
          </cell>
        </row>
        <row r="1850">
          <cell r="E1850">
            <v>1</v>
          </cell>
          <cell r="F1850">
            <v>9</v>
          </cell>
          <cell r="H1850">
            <v>2</v>
          </cell>
          <cell r="L1850">
            <v>2</v>
          </cell>
          <cell r="M1850" t="str">
            <v>KIRGIZİSTAN</v>
          </cell>
        </row>
        <row r="1851">
          <cell r="E1851">
            <v>1</v>
          </cell>
          <cell r="F1851">
            <v>9</v>
          </cell>
          <cell r="H1851">
            <v>2</v>
          </cell>
          <cell r="L1851">
            <v>2</v>
          </cell>
          <cell r="M1851" t="str">
            <v>KIRGIZİSTAN</v>
          </cell>
        </row>
        <row r="1852">
          <cell r="E1852">
            <v>1</v>
          </cell>
          <cell r="F1852">
            <v>9</v>
          </cell>
          <cell r="H1852">
            <v>2</v>
          </cell>
          <cell r="L1852">
            <v>2</v>
          </cell>
          <cell r="M1852" t="str">
            <v>KIRGIZİSTAN</v>
          </cell>
        </row>
        <row r="1853">
          <cell r="E1853">
            <v>1</v>
          </cell>
          <cell r="F1853">
            <v>9</v>
          </cell>
          <cell r="H1853">
            <v>2</v>
          </cell>
          <cell r="L1853">
            <v>2</v>
          </cell>
          <cell r="M1853" t="str">
            <v>KIRGIZİSTAN</v>
          </cell>
        </row>
        <row r="1854">
          <cell r="E1854">
            <v>1</v>
          </cell>
          <cell r="F1854">
            <v>9</v>
          </cell>
          <cell r="H1854">
            <v>2</v>
          </cell>
          <cell r="L1854">
            <v>2</v>
          </cell>
          <cell r="M1854" t="str">
            <v>KIRGIZİSTAN</v>
          </cell>
        </row>
        <row r="1855">
          <cell r="E1855">
            <v>1</v>
          </cell>
          <cell r="F1855">
            <v>9</v>
          </cell>
          <cell r="H1855">
            <v>2</v>
          </cell>
          <cell r="L1855">
            <v>2</v>
          </cell>
          <cell r="M1855" t="str">
            <v>KIRGIZİSTAN</v>
          </cell>
        </row>
        <row r="1856">
          <cell r="E1856">
            <v>1</v>
          </cell>
          <cell r="F1856">
            <v>9</v>
          </cell>
          <cell r="H1856">
            <v>2</v>
          </cell>
          <cell r="L1856">
            <v>2</v>
          </cell>
          <cell r="M1856" t="str">
            <v>KIRGIZİSTAN</v>
          </cell>
        </row>
        <row r="1857">
          <cell r="E1857">
            <v>1</v>
          </cell>
          <cell r="F1857">
            <v>9</v>
          </cell>
          <cell r="H1857">
            <v>2</v>
          </cell>
          <cell r="L1857">
            <v>2</v>
          </cell>
          <cell r="M1857" t="str">
            <v>KIRGIZİSTAN</v>
          </cell>
        </row>
        <row r="1858">
          <cell r="E1858">
            <v>1</v>
          </cell>
          <cell r="F1858">
            <v>9</v>
          </cell>
          <cell r="H1858">
            <v>2</v>
          </cell>
          <cell r="L1858">
            <v>2</v>
          </cell>
          <cell r="M1858" t="str">
            <v>KIRGIZİSTAN</v>
          </cell>
        </row>
        <row r="1859">
          <cell r="E1859">
            <v>1</v>
          </cell>
          <cell r="F1859">
            <v>9</v>
          </cell>
          <cell r="H1859">
            <v>2</v>
          </cell>
          <cell r="L1859">
            <v>2</v>
          </cell>
          <cell r="M1859" t="str">
            <v>KIRGIZİSTAN</v>
          </cell>
        </row>
        <row r="1860">
          <cell r="E1860">
            <v>1</v>
          </cell>
          <cell r="F1860">
            <v>9</v>
          </cell>
          <cell r="H1860">
            <v>2</v>
          </cell>
          <cell r="L1860">
            <v>3</v>
          </cell>
          <cell r="M1860" t="str">
            <v>KIRGIZİSTAN</v>
          </cell>
        </row>
        <row r="1861">
          <cell r="E1861">
            <v>1</v>
          </cell>
          <cell r="F1861">
            <v>9</v>
          </cell>
          <cell r="H1861">
            <v>2</v>
          </cell>
          <cell r="L1861">
            <v>2</v>
          </cell>
          <cell r="M1861" t="str">
            <v>KIRGIZİSTAN</v>
          </cell>
        </row>
        <row r="1862">
          <cell r="E1862">
            <v>1</v>
          </cell>
          <cell r="F1862">
            <v>9</v>
          </cell>
          <cell r="H1862">
            <v>2</v>
          </cell>
          <cell r="L1862">
            <v>3</v>
          </cell>
          <cell r="M1862" t="str">
            <v>KIRGIZİSTAN</v>
          </cell>
        </row>
        <row r="1863">
          <cell r="E1863">
            <v>1</v>
          </cell>
          <cell r="F1863">
            <v>9</v>
          </cell>
          <cell r="H1863">
            <v>2</v>
          </cell>
          <cell r="L1863">
            <v>2</v>
          </cell>
          <cell r="M1863" t="str">
            <v>KIRGIZİSTAN</v>
          </cell>
        </row>
        <row r="1864">
          <cell r="E1864">
            <v>1</v>
          </cell>
          <cell r="F1864">
            <v>9</v>
          </cell>
          <cell r="H1864">
            <v>2</v>
          </cell>
          <cell r="L1864">
            <v>3</v>
          </cell>
          <cell r="M1864" t="str">
            <v>KIRGIZİSTAN</v>
          </cell>
        </row>
        <row r="1865">
          <cell r="E1865">
            <v>1</v>
          </cell>
          <cell r="F1865">
            <v>9</v>
          </cell>
          <cell r="H1865">
            <v>2</v>
          </cell>
          <cell r="L1865">
            <v>3</v>
          </cell>
          <cell r="M1865" t="str">
            <v>KIRGIZİSTAN</v>
          </cell>
        </row>
        <row r="1866">
          <cell r="E1866">
            <v>1</v>
          </cell>
          <cell r="F1866">
            <v>9</v>
          </cell>
          <cell r="H1866">
            <v>2</v>
          </cell>
          <cell r="L1866">
            <v>3</v>
          </cell>
          <cell r="M1866" t="str">
            <v>KIRGIZİSTAN</v>
          </cell>
        </row>
        <row r="1867">
          <cell r="E1867">
            <v>1</v>
          </cell>
          <cell r="F1867">
            <v>9</v>
          </cell>
          <cell r="H1867">
            <v>2</v>
          </cell>
          <cell r="L1867">
            <v>2</v>
          </cell>
          <cell r="M1867" t="str">
            <v>KIRGIZİSTAN</v>
          </cell>
        </row>
        <row r="1868">
          <cell r="E1868">
            <v>1</v>
          </cell>
          <cell r="F1868">
            <v>9</v>
          </cell>
          <cell r="H1868">
            <v>2</v>
          </cell>
          <cell r="L1868">
            <v>2</v>
          </cell>
          <cell r="M1868" t="str">
            <v>SNG</v>
          </cell>
        </row>
        <row r="1869">
          <cell r="E1869">
            <v>1</v>
          </cell>
          <cell r="F1869">
            <v>9</v>
          </cell>
          <cell r="H1869">
            <v>2</v>
          </cell>
          <cell r="L1869">
            <v>2</v>
          </cell>
          <cell r="M1869" t="str">
            <v>KIRGIZİSTAN</v>
          </cell>
        </row>
        <row r="1870">
          <cell r="E1870">
            <v>1</v>
          </cell>
          <cell r="F1870">
            <v>9</v>
          </cell>
          <cell r="H1870">
            <v>2</v>
          </cell>
          <cell r="L1870">
            <v>2</v>
          </cell>
          <cell r="M1870" t="str">
            <v>KIRGIZİSTAN</v>
          </cell>
        </row>
        <row r="1871">
          <cell r="E1871">
            <v>1</v>
          </cell>
          <cell r="F1871">
            <v>9</v>
          </cell>
          <cell r="H1871">
            <v>2</v>
          </cell>
          <cell r="L1871">
            <v>2</v>
          </cell>
          <cell r="M1871" t="str">
            <v>KIRGIZİSTAN</v>
          </cell>
        </row>
        <row r="1872">
          <cell r="E1872">
            <v>1</v>
          </cell>
          <cell r="F1872">
            <v>9</v>
          </cell>
          <cell r="H1872">
            <v>2</v>
          </cell>
          <cell r="L1872">
            <v>2</v>
          </cell>
          <cell r="M1872" t="str">
            <v>KIRGIZİSTAN</v>
          </cell>
        </row>
        <row r="1873">
          <cell r="E1873">
            <v>1</v>
          </cell>
          <cell r="F1873">
            <v>9</v>
          </cell>
          <cell r="H1873">
            <v>2</v>
          </cell>
          <cell r="L1873">
            <v>2</v>
          </cell>
          <cell r="M1873" t="str">
            <v>KIRGIZİSTAN</v>
          </cell>
        </row>
        <row r="1874">
          <cell r="E1874">
            <v>1</v>
          </cell>
          <cell r="F1874">
            <v>9</v>
          </cell>
          <cell r="H1874">
            <v>2</v>
          </cell>
          <cell r="L1874">
            <v>2</v>
          </cell>
          <cell r="M1874" t="str">
            <v>KIRGIZİSTAN</v>
          </cell>
        </row>
        <row r="1875">
          <cell r="E1875">
            <v>1</v>
          </cell>
          <cell r="F1875">
            <v>9</v>
          </cell>
          <cell r="H1875">
            <v>2</v>
          </cell>
          <cell r="L1875">
            <v>2</v>
          </cell>
          <cell r="M1875" t="str">
            <v>KIRGIZİSTAN</v>
          </cell>
        </row>
        <row r="1876">
          <cell r="E1876">
            <v>1</v>
          </cell>
          <cell r="F1876">
            <v>9</v>
          </cell>
          <cell r="H1876">
            <v>2</v>
          </cell>
          <cell r="L1876">
            <v>2</v>
          </cell>
          <cell r="M1876" t="str">
            <v>KIRGIZİSTAN</v>
          </cell>
        </row>
        <row r="1877">
          <cell r="E1877">
            <v>1</v>
          </cell>
          <cell r="F1877">
            <v>9</v>
          </cell>
          <cell r="H1877">
            <v>2</v>
          </cell>
          <cell r="L1877">
            <v>3</v>
          </cell>
          <cell r="M1877" t="str">
            <v>KIRGIZİSTAN</v>
          </cell>
        </row>
        <row r="1878">
          <cell r="E1878">
            <v>1</v>
          </cell>
          <cell r="F1878">
            <v>9</v>
          </cell>
          <cell r="H1878">
            <v>2</v>
          </cell>
          <cell r="L1878">
            <v>2</v>
          </cell>
          <cell r="M1878" t="str">
            <v>D</v>
          </cell>
        </row>
        <row r="1879">
          <cell r="E1879">
            <v>1</v>
          </cell>
          <cell r="F1879">
            <v>9</v>
          </cell>
          <cell r="H1879">
            <v>2</v>
          </cell>
          <cell r="L1879">
            <v>2</v>
          </cell>
          <cell r="M1879" t="str">
            <v>D</v>
          </cell>
        </row>
        <row r="1880">
          <cell r="E1880">
            <v>1</v>
          </cell>
          <cell r="F1880">
            <v>9</v>
          </cell>
          <cell r="H1880">
            <v>2</v>
          </cell>
          <cell r="L1880">
            <v>2</v>
          </cell>
          <cell r="M1880" t="str">
            <v>SNG</v>
          </cell>
        </row>
        <row r="1881">
          <cell r="E1881">
            <v>1</v>
          </cell>
          <cell r="F1881">
            <v>9</v>
          </cell>
          <cell r="H1881">
            <v>2</v>
          </cell>
          <cell r="L1881">
            <v>2</v>
          </cell>
          <cell r="M1881" t="str">
            <v>SNG</v>
          </cell>
        </row>
        <row r="1882">
          <cell r="E1882">
            <v>2</v>
          </cell>
          <cell r="F1882">
            <v>1</v>
          </cell>
          <cell r="H1882">
            <v>2</v>
          </cell>
          <cell r="L1882">
            <v>2</v>
          </cell>
          <cell r="M1882" t="str">
            <v>KIRGIZİSTAN</v>
          </cell>
        </row>
        <row r="1883">
          <cell r="E1883">
            <v>2</v>
          </cell>
          <cell r="F1883">
            <v>1</v>
          </cell>
          <cell r="H1883">
            <v>2</v>
          </cell>
          <cell r="L1883">
            <v>2</v>
          </cell>
          <cell r="M1883" t="str">
            <v>KIRGIZİSTAN</v>
          </cell>
        </row>
        <row r="1884">
          <cell r="E1884">
            <v>2</v>
          </cell>
          <cell r="F1884">
            <v>1</v>
          </cell>
          <cell r="H1884">
            <v>2</v>
          </cell>
          <cell r="L1884">
            <v>2</v>
          </cell>
          <cell r="M1884" t="str">
            <v>KIRGIZİSTAN</v>
          </cell>
        </row>
        <row r="1885">
          <cell r="E1885">
            <v>2</v>
          </cell>
          <cell r="F1885">
            <v>1</v>
          </cell>
          <cell r="H1885">
            <v>2</v>
          </cell>
          <cell r="L1885">
            <v>2</v>
          </cell>
          <cell r="M1885" t="str">
            <v>KIRGIZİSTAN</v>
          </cell>
        </row>
        <row r="1886">
          <cell r="E1886">
            <v>2</v>
          </cell>
          <cell r="F1886">
            <v>1</v>
          </cell>
          <cell r="H1886">
            <v>2</v>
          </cell>
          <cell r="L1886">
            <v>2</v>
          </cell>
          <cell r="M1886" t="str">
            <v>KIRGIZİSTAN</v>
          </cell>
        </row>
        <row r="1887">
          <cell r="E1887">
            <v>2</v>
          </cell>
          <cell r="F1887">
            <v>1</v>
          </cell>
          <cell r="H1887">
            <v>2</v>
          </cell>
          <cell r="L1887">
            <v>3</v>
          </cell>
          <cell r="M1887" t="str">
            <v>KIRGIZİSTAN</v>
          </cell>
        </row>
        <row r="1888">
          <cell r="E1888">
            <v>2</v>
          </cell>
          <cell r="F1888">
            <v>1</v>
          </cell>
          <cell r="H1888">
            <v>2</v>
          </cell>
          <cell r="L1888">
            <v>2</v>
          </cell>
          <cell r="M1888" t="str">
            <v>KIRGIZİSTAN</v>
          </cell>
        </row>
        <row r="1889">
          <cell r="E1889">
            <v>2</v>
          </cell>
          <cell r="F1889">
            <v>1</v>
          </cell>
          <cell r="H1889">
            <v>2</v>
          </cell>
          <cell r="L1889">
            <v>2</v>
          </cell>
          <cell r="M1889" t="str">
            <v>KIRGIZİSTAN</v>
          </cell>
        </row>
        <row r="1890">
          <cell r="E1890">
            <v>2</v>
          </cell>
          <cell r="F1890">
            <v>1</v>
          </cell>
          <cell r="H1890">
            <v>2</v>
          </cell>
          <cell r="L1890">
            <v>2</v>
          </cell>
          <cell r="M1890" t="str">
            <v>KIRGIZİSTAN</v>
          </cell>
        </row>
        <row r="1891">
          <cell r="E1891">
            <v>2</v>
          </cell>
          <cell r="F1891">
            <v>1</v>
          </cell>
          <cell r="H1891">
            <v>2</v>
          </cell>
          <cell r="L1891">
            <v>2</v>
          </cell>
          <cell r="M1891" t="str">
            <v>KIRGIZİSTAN</v>
          </cell>
        </row>
        <row r="1892">
          <cell r="E1892">
            <v>2</v>
          </cell>
          <cell r="F1892">
            <v>1</v>
          </cell>
          <cell r="H1892">
            <v>2</v>
          </cell>
          <cell r="L1892">
            <v>2</v>
          </cell>
          <cell r="M1892" t="str">
            <v>KIRGIZİSTAN</v>
          </cell>
        </row>
        <row r="1893">
          <cell r="E1893">
            <v>2</v>
          </cell>
          <cell r="F1893">
            <v>1</v>
          </cell>
          <cell r="H1893">
            <v>2</v>
          </cell>
          <cell r="L1893">
            <v>2</v>
          </cell>
          <cell r="M1893" t="str">
            <v>KIRGIZİSTAN</v>
          </cell>
        </row>
        <row r="1894">
          <cell r="E1894">
            <v>2</v>
          </cell>
          <cell r="F1894">
            <v>1</v>
          </cell>
          <cell r="H1894">
            <v>2</v>
          </cell>
          <cell r="L1894">
            <v>3</v>
          </cell>
          <cell r="M1894" t="str">
            <v>KIRGIZİSTAN</v>
          </cell>
        </row>
        <row r="1895">
          <cell r="E1895">
            <v>2</v>
          </cell>
          <cell r="F1895">
            <v>1</v>
          </cell>
          <cell r="H1895">
            <v>2</v>
          </cell>
          <cell r="L1895">
            <v>2</v>
          </cell>
          <cell r="M1895" t="str">
            <v>KIRGIZİSTAN</v>
          </cell>
        </row>
        <row r="1896">
          <cell r="E1896">
            <v>2</v>
          </cell>
          <cell r="F1896">
            <v>1</v>
          </cell>
          <cell r="H1896">
            <v>2</v>
          </cell>
          <cell r="L1896">
            <v>2</v>
          </cell>
          <cell r="M1896" t="str">
            <v>KIRGIZİSTAN</v>
          </cell>
        </row>
        <row r="1897">
          <cell r="E1897">
            <v>2</v>
          </cell>
          <cell r="F1897">
            <v>1</v>
          </cell>
          <cell r="H1897">
            <v>2</v>
          </cell>
          <cell r="L1897">
            <v>2</v>
          </cell>
          <cell r="M1897" t="str">
            <v>KIRGIZİSTAN</v>
          </cell>
        </row>
        <row r="1898">
          <cell r="E1898">
            <v>2</v>
          </cell>
          <cell r="F1898">
            <v>1</v>
          </cell>
          <cell r="H1898">
            <v>2</v>
          </cell>
          <cell r="L1898">
            <v>2</v>
          </cell>
          <cell r="M1898" t="str">
            <v>KIRGIZİSTAN</v>
          </cell>
        </row>
        <row r="1899">
          <cell r="E1899">
            <v>2</v>
          </cell>
          <cell r="F1899">
            <v>1</v>
          </cell>
          <cell r="H1899">
            <v>2</v>
          </cell>
          <cell r="L1899">
            <v>2</v>
          </cell>
          <cell r="M1899" t="str">
            <v>KIRGIZİSTAN</v>
          </cell>
        </row>
        <row r="1900">
          <cell r="E1900">
            <v>2</v>
          </cell>
          <cell r="F1900">
            <v>1</v>
          </cell>
          <cell r="H1900">
            <v>2</v>
          </cell>
          <cell r="L1900">
            <v>2</v>
          </cell>
          <cell r="M1900" t="str">
            <v>KIRGIZİSTAN</v>
          </cell>
        </row>
        <row r="1901">
          <cell r="E1901">
            <v>2</v>
          </cell>
          <cell r="F1901">
            <v>1</v>
          </cell>
          <cell r="H1901">
            <v>2</v>
          </cell>
          <cell r="L1901">
            <v>2</v>
          </cell>
          <cell r="M1901" t="str">
            <v>KIRGIZİSTAN</v>
          </cell>
        </row>
        <row r="1902">
          <cell r="E1902">
            <v>2</v>
          </cell>
          <cell r="F1902">
            <v>1</v>
          </cell>
          <cell r="H1902">
            <v>2</v>
          </cell>
          <cell r="L1902">
            <v>2</v>
          </cell>
          <cell r="M1902" t="str">
            <v>KIRGIZİSTAN</v>
          </cell>
        </row>
        <row r="1903">
          <cell r="E1903">
            <v>2</v>
          </cell>
          <cell r="F1903">
            <v>1</v>
          </cell>
          <cell r="H1903">
            <v>2</v>
          </cell>
          <cell r="L1903">
            <v>2</v>
          </cell>
          <cell r="M1903" t="str">
            <v>KIRGIZİSTAN</v>
          </cell>
        </row>
        <row r="1904">
          <cell r="E1904">
            <v>2</v>
          </cell>
          <cell r="F1904">
            <v>1</v>
          </cell>
          <cell r="H1904">
            <v>2</v>
          </cell>
          <cell r="L1904">
            <v>3</v>
          </cell>
          <cell r="M1904" t="str">
            <v>KIRGIZİSTAN</v>
          </cell>
        </row>
        <row r="1905">
          <cell r="E1905">
            <v>2</v>
          </cell>
          <cell r="F1905">
            <v>1</v>
          </cell>
          <cell r="H1905">
            <v>2</v>
          </cell>
          <cell r="L1905">
            <v>3</v>
          </cell>
          <cell r="M1905" t="str">
            <v>KIRGIZİSTAN</v>
          </cell>
        </row>
        <row r="1906">
          <cell r="E1906">
            <v>2</v>
          </cell>
          <cell r="F1906">
            <v>1</v>
          </cell>
          <cell r="H1906">
            <v>2</v>
          </cell>
          <cell r="L1906">
            <v>3</v>
          </cell>
          <cell r="M1906" t="str">
            <v>KIRGIZİSTAN</v>
          </cell>
        </row>
        <row r="1907">
          <cell r="E1907">
            <v>2</v>
          </cell>
          <cell r="F1907">
            <v>1</v>
          </cell>
          <cell r="H1907">
            <v>2</v>
          </cell>
          <cell r="L1907">
            <v>2</v>
          </cell>
          <cell r="M1907" t="str">
            <v>KIRGIZİSTAN</v>
          </cell>
        </row>
        <row r="1908">
          <cell r="E1908">
            <v>2</v>
          </cell>
          <cell r="F1908">
            <v>1</v>
          </cell>
          <cell r="H1908">
            <v>2</v>
          </cell>
          <cell r="L1908">
            <v>1</v>
          </cell>
          <cell r="M1908" t="str">
            <v>KIRGIZİSTAN</v>
          </cell>
        </row>
        <row r="1909">
          <cell r="E1909">
            <v>2</v>
          </cell>
          <cell r="F1909">
            <v>1</v>
          </cell>
          <cell r="H1909">
            <v>2</v>
          </cell>
          <cell r="L1909">
            <v>3</v>
          </cell>
          <cell r="M1909" t="str">
            <v>KIRGIZİSTAN</v>
          </cell>
        </row>
        <row r="1910">
          <cell r="E1910">
            <v>2</v>
          </cell>
          <cell r="F1910">
            <v>1</v>
          </cell>
          <cell r="H1910">
            <v>2</v>
          </cell>
          <cell r="L1910">
            <v>3</v>
          </cell>
          <cell r="M1910" t="str">
            <v>D</v>
          </cell>
        </row>
        <row r="1911">
          <cell r="E1911">
            <v>2</v>
          </cell>
          <cell r="F1911">
            <v>1</v>
          </cell>
          <cell r="H1911">
            <v>2</v>
          </cell>
          <cell r="L1911">
            <v>2</v>
          </cell>
          <cell r="M1911" t="str">
            <v>SNG</v>
          </cell>
        </row>
        <row r="1912">
          <cell r="E1912">
            <v>2</v>
          </cell>
          <cell r="F1912">
            <v>1</v>
          </cell>
          <cell r="H1912">
            <v>2</v>
          </cell>
          <cell r="L1912">
            <v>2</v>
          </cell>
          <cell r="M1912" t="str">
            <v>SNG</v>
          </cell>
        </row>
        <row r="1913">
          <cell r="E1913">
            <v>2</v>
          </cell>
          <cell r="F1913">
            <v>2</v>
          </cell>
          <cell r="H1913">
            <v>2</v>
          </cell>
          <cell r="L1913">
            <v>2</v>
          </cell>
          <cell r="M1913" t="str">
            <v>KIRGIZİSTAN</v>
          </cell>
        </row>
        <row r="1914">
          <cell r="E1914">
            <v>2</v>
          </cell>
          <cell r="F1914">
            <v>2</v>
          </cell>
          <cell r="H1914">
            <v>2</v>
          </cell>
          <cell r="L1914">
            <v>2</v>
          </cell>
          <cell r="M1914" t="str">
            <v>KIRGIZİSTAN</v>
          </cell>
        </row>
        <row r="1915">
          <cell r="E1915">
            <v>2</v>
          </cell>
          <cell r="F1915">
            <v>2</v>
          </cell>
          <cell r="H1915">
            <v>2</v>
          </cell>
          <cell r="L1915">
            <v>2</v>
          </cell>
          <cell r="M1915" t="str">
            <v>KIRGIZİSTAN</v>
          </cell>
        </row>
        <row r="1916">
          <cell r="E1916">
            <v>2</v>
          </cell>
          <cell r="F1916">
            <v>2</v>
          </cell>
          <cell r="H1916">
            <v>2</v>
          </cell>
          <cell r="L1916">
            <v>2</v>
          </cell>
          <cell r="M1916" t="str">
            <v>KIRGIZİSTAN</v>
          </cell>
        </row>
        <row r="1917">
          <cell r="E1917">
            <v>2</v>
          </cell>
          <cell r="F1917">
            <v>2</v>
          </cell>
          <cell r="H1917">
            <v>2</v>
          </cell>
          <cell r="L1917">
            <v>2</v>
          </cell>
          <cell r="M1917" t="str">
            <v>KIRGIZİSTAN</v>
          </cell>
        </row>
        <row r="1918">
          <cell r="E1918">
            <v>2</v>
          </cell>
          <cell r="F1918">
            <v>2</v>
          </cell>
          <cell r="H1918">
            <v>2</v>
          </cell>
          <cell r="L1918">
            <v>2</v>
          </cell>
          <cell r="M1918" t="str">
            <v>KIRGIZİSTAN</v>
          </cell>
        </row>
        <row r="1919">
          <cell r="E1919">
            <v>2</v>
          </cell>
          <cell r="F1919">
            <v>2</v>
          </cell>
          <cell r="H1919">
            <v>2</v>
          </cell>
          <cell r="L1919">
            <v>2</v>
          </cell>
          <cell r="M1919" t="str">
            <v>KIRGIZİSTAN</v>
          </cell>
        </row>
        <row r="1920">
          <cell r="E1920">
            <v>2</v>
          </cell>
          <cell r="F1920">
            <v>2</v>
          </cell>
          <cell r="H1920">
            <v>2</v>
          </cell>
          <cell r="L1920">
            <v>3</v>
          </cell>
          <cell r="M1920" t="str">
            <v>KIRGIZİSTAN</v>
          </cell>
        </row>
        <row r="1921">
          <cell r="E1921">
            <v>2</v>
          </cell>
          <cell r="F1921">
            <v>2</v>
          </cell>
          <cell r="H1921">
            <v>2</v>
          </cell>
          <cell r="L1921">
            <v>2</v>
          </cell>
          <cell r="M1921" t="str">
            <v>KIRGIZİSTAN</v>
          </cell>
        </row>
        <row r="1922">
          <cell r="E1922">
            <v>2</v>
          </cell>
          <cell r="F1922">
            <v>2</v>
          </cell>
          <cell r="H1922">
            <v>2</v>
          </cell>
          <cell r="L1922">
            <v>2</v>
          </cell>
          <cell r="M1922" t="str">
            <v>KIRGIZİSTAN</v>
          </cell>
        </row>
        <row r="1923">
          <cell r="E1923">
            <v>2</v>
          </cell>
          <cell r="F1923">
            <v>2</v>
          </cell>
          <cell r="H1923">
            <v>2</v>
          </cell>
          <cell r="L1923">
            <v>2</v>
          </cell>
          <cell r="M1923" t="str">
            <v>KIRGIZİSTAN</v>
          </cell>
        </row>
        <row r="1924">
          <cell r="E1924">
            <v>2</v>
          </cell>
          <cell r="F1924">
            <v>2</v>
          </cell>
          <cell r="H1924">
            <v>2</v>
          </cell>
          <cell r="L1924">
            <v>3</v>
          </cell>
          <cell r="M1924" t="str">
            <v>KIRGIZİSTAN</v>
          </cell>
        </row>
        <row r="1925">
          <cell r="E1925">
            <v>2</v>
          </cell>
          <cell r="F1925">
            <v>2</v>
          </cell>
          <cell r="H1925">
            <v>2</v>
          </cell>
          <cell r="L1925">
            <v>2</v>
          </cell>
          <cell r="M1925" t="str">
            <v>KIRGIZİSTAN</v>
          </cell>
        </row>
        <row r="1926">
          <cell r="E1926">
            <v>2</v>
          </cell>
          <cell r="F1926">
            <v>2</v>
          </cell>
          <cell r="H1926">
            <v>2</v>
          </cell>
          <cell r="L1926">
            <v>2</v>
          </cell>
          <cell r="M1926" t="str">
            <v>KIRGIZİSTAN</v>
          </cell>
        </row>
        <row r="1927">
          <cell r="E1927">
            <v>2</v>
          </cell>
          <cell r="F1927">
            <v>2</v>
          </cell>
          <cell r="H1927">
            <v>2</v>
          </cell>
          <cell r="L1927">
            <v>2</v>
          </cell>
          <cell r="M1927" t="str">
            <v>KIRGIZİSTAN</v>
          </cell>
        </row>
        <row r="1928">
          <cell r="E1928">
            <v>2</v>
          </cell>
          <cell r="F1928">
            <v>2</v>
          </cell>
          <cell r="H1928">
            <v>2</v>
          </cell>
          <cell r="L1928">
            <v>2</v>
          </cell>
          <cell r="M1928" t="str">
            <v>KIRGIZİSTAN</v>
          </cell>
        </row>
        <row r="1929">
          <cell r="E1929">
            <v>2</v>
          </cell>
          <cell r="F1929">
            <v>2</v>
          </cell>
          <cell r="H1929">
            <v>2</v>
          </cell>
          <cell r="L1929">
            <v>2</v>
          </cell>
          <cell r="M1929" t="str">
            <v>KIRGIZİSTAN</v>
          </cell>
        </row>
        <row r="1930">
          <cell r="E1930">
            <v>2</v>
          </cell>
          <cell r="F1930">
            <v>2</v>
          </cell>
          <cell r="H1930">
            <v>2</v>
          </cell>
          <cell r="L1930">
            <v>2</v>
          </cell>
          <cell r="M1930" t="str">
            <v>KIRGIZİSTAN</v>
          </cell>
        </row>
        <row r="1931">
          <cell r="E1931">
            <v>2</v>
          </cell>
          <cell r="F1931">
            <v>2</v>
          </cell>
          <cell r="H1931">
            <v>2</v>
          </cell>
          <cell r="L1931">
            <v>2</v>
          </cell>
          <cell r="M1931" t="str">
            <v>KIRGIZİSTAN</v>
          </cell>
        </row>
        <row r="1932">
          <cell r="E1932">
            <v>2</v>
          </cell>
          <cell r="F1932">
            <v>2</v>
          </cell>
          <cell r="H1932">
            <v>2</v>
          </cell>
          <cell r="L1932">
            <v>2</v>
          </cell>
          <cell r="M1932" t="str">
            <v>KIRGIZİSTAN</v>
          </cell>
        </row>
        <row r="1933">
          <cell r="E1933">
            <v>2</v>
          </cell>
          <cell r="F1933">
            <v>2</v>
          </cell>
          <cell r="H1933">
            <v>2</v>
          </cell>
          <cell r="L1933">
            <v>2</v>
          </cell>
          <cell r="M1933" t="str">
            <v>KIRGIZİSTAN</v>
          </cell>
        </row>
        <row r="1934">
          <cell r="E1934">
            <v>2</v>
          </cell>
          <cell r="F1934">
            <v>2</v>
          </cell>
          <cell r="H1934">
            <v>2</v>
          </cell>
          <cell r="L1934">
            <v>2</v>
          </cell>
          <cell r="M1934" t="str">
            <v>KIRGIZİSTAN</v>
          </cell>
        </row>
        <row r="1935">
          <cell r="E1935">
            <v>2</v>
          </cell>
          <cell r="F1935">
            <v>2</v>
          </cell>
          <cell r="H1935">
            <v>2</v>
          </cell>
          <cell r="L1935">
            <v>2</v>
          </cell>
          <cell r="M1935" t="str">
            <v>KIRGIZİSTAN</v>
          </cell>
        </row>
        <row r="1936">
          <cell r="E1936">
            <v>2</v>
          </cell>
          <cell r="F1936">
            <v>2</v>
          </cell>
          <cell r="H1936">
            <v>2</v>
          </cell>
          <cell r="L1936">
            <v>2</v>
          </cell>
          <cell r="M1936" t="str">
            <v>KIRGIZİSTAN</v>
          </cell>
        </row>
        <row r="1937">
          <cell r="E1937">
            <v>2</v>
          </cell>
          <cell r="F1937">
            <v>2</v>
          </cell>
          <cell r="H1937">
            <v>2</v>
          </cell>
          <cell r="L1937">
            <v>3</v>
          </cell>
          <cell r="M1937" t="str">
            <v>KIRGIZİSTAN</v>
          </cell>
        </row>
        <row r="1938">
          <cell r="E1938">
            <v>2</v>
          </cell>
          <cell r="F1938">
            <v>2</v>
          </cell>
          <cell r="H1938">
            <v>2</v>
          </cell>
          <cell r="L1938">
            <v>2</v>
          </cell>
          <cell r="M1938" t="str">
            <v>KIRGIZİSTAN</v>
          </cell>
        </row>
        <row r="1939">
          <cell r="E1939">
            <v>2</v>
          </cell>
          <cell r="F1939">
            <v>2</v>
          </cell>
          <cell r="H1939">
            <v>2</v>
          </cell>
          <cell r="L1939">
            <v>2</v>
          </cell>
          <cell r="M1939" t="str">
            <v>KIRGIZİSTAN</v>
          </cell>
        </row>
        <row r="1940">
          <cell r="E1940">
            <v>2</v>
          </cell>
          <cell r="F1940">
            <v>2</v>
          </cell>
          <cell r="H1940">
            <v>2</v>
          </cell>
          <cell r="L1940">
            <v>2</v>
          </cell>
          <cell r="M1940" t="str">
            <v>KIRGIZİSTAN</v>
          </cell>
        </row>
        <row r="1941">
          <cell r="E1941">
            <v>2</v>
          </cell>
          <cell r="F1941">
            <v>2</v>
          </cell>
          <cell r="H1941">
            <v>2</v>
          </cell>
          <cell r="L1941">
            <v>2</v>
          </cell>
          <cell r="M1941" t="str">
            <v>KIRGIZİSTAN</v>
          </cell>
        </row>
        <row r="1942">
          <cell r="E1942">
            <v>2</v>
          </cell>
          <cell r="F1942">
            <v>2</v>
          </cell>
          <cell r="H1942">
            <v>2</v>
          </cell>
          <cell r="L1942">
            <v>3</v>
          </cell>
          <cell r="M1942" t="str">
            <v>KIRGIZİSTAN</v>
          </cell>
        </row>
        <row r="1943">
          <cell r="E1943">
            <v>2</v>
          </cell>
          <cell r="F1943">
            <v>2</v>
          </cell>
          <cell r="H1943">
            <v>2</v>
          </cell>
          <cell r="L1943">
            <v>4</v>
          </cell>
          <cell r="M1943" t="str">
            <v>KIRGIZİSTAN</v>
          </cell>
        </row>
        <row r="1944">
          <cell r="E1944">
            <v>2</v>
          </cell>
          <cell r="F1944">
            <v>2</v>
          </cell>
          <cell r="H1944">
            <v>2</v>
          </cell>
          <cell r="L1944">
            <v>4</v>
          </cell>
          <cell r="M1944" t="str">
            <v>KIRGIZİSTAN</v>
          </cell>
        </row>
        <row r="1945">
          <cell r="E1945">
            <v>2</v>
          </cell>
          <cell r="F1945">
            <v>2</v>
          </cell>
          <cell r="H1945">
            <v>2</v>
          </cell>
          <cell r="L1945">
            <v>4</v>
          </cell>
          <cell r="M1945" t="str">
            <v>KIRGIZİSTAN</v>
          </cell>
        </row>
        <row r="1946">
          <cell r="E1946">
            <v>2</v>
          </cell>
          <cell r="F1946">
            <v>2</v>
          </cell>
          <cell r="H1946">
            <v>2</v>
          </cell>
          <cell r="L1946">
            <v>4</v>
          </cell>
          <cell r="M1946" t="str">
            <v>KIRGIZİSTAN</v>
          </cell>
        </row>
        <row r="1947">
          <cell r="E1947">
            <v>2</v>
          </cell>
          <cell r="F1947">
            <v>2</v>
          </cell>
          <cell r="H1947">
            <v>2</v>
          </cell>
          <cell r="L1947">
            <v>4</v>
          </cell>
          <cell r="M1947" t="str">
            <v>KIRGIZİSTAN</v>
          </cell>
        </row>
        <row r="1948">
          <cell r="E1948">
            <v>2</v>
          </cell>
          <cell r="F1948">
            <v>2</v>
          </cell>
          <cell r="H1948">
            <v>2</v>
          </cell>
          <cell r="L1948">
            <v>4</v>
          </cell>
          <cell r="M1948" t="str">
            <v>KIRGIZİSTAN</v>
          </cell>
        </row>
        <row r="1949">
          <cell r="E1949">
            <v>2</v>
          </cell>
          <cell r="F1949">
            <v>2</v>
          </cell>
          <cell r="H1949">
            <v>2</v>
          </cell>
          <cell r="L1949">
            <v>4</v>
          </cell>
          <cell r="M1949" t="str">
            <v>KIRGIZİSTAN</v>
          </cell>
        </row>
        <row r="1950">
          <cell r="E1950">
            <v>2</v>
          </cell>
          <cell r="F1950">
            <v>2</v>
          </cell>
          <cell r="H1950">
            <v>2</v>
          </cell>
          <cell r="L1950">
            <v>2</v>
          </cell>
          <cell r="M1950" t="str">
            <v>D</v>
          </cell>
        </row>
        <row r="1951">
          <cell r="E1951">
            <v>2</v>
          </cell>
          <cell r="F1951">
            <v>2</v>
          </cell>
          <cell r="H1951">
            <v>2</v>
          </cell>
          <cell r="L1951">
            <v>2</v>
          </cell>
          <cell r="M1951" t="str">
            <v>SNG</v>
          </cell>
        </row>
        <row r="1952">
          <cell r="E1952">
            <v>2</v>
          </cell>
          <cell r="F1952">
            <v>2</v>
          </cell>
          <cell r="H1952">
            <v>2</v>
          </cell>
          <cell r="L1952">
            <v>2</v>
          </cell>
          <cell r="M1952" t="str">
            <v>SNG</v>
          </cell>
        </row>
        <row r="1953">
          <cell r="E1953">
            <v>2</v>
          </cell>
          <cell r="F1953">
            <v>2</v>
          </cell>
          <cell r="H1953">
            <v>2</v>
          </cell>
          <cell r="L1953">
            <v>2</v>
          </cell>
          <cell r="M1953" t="str">
            <v>SNG</v>
          </cell>
        </row>
        <row r="1954">
          <cell r="E1954">
            <v>2</v>
          </cell>
          <cell r="F1954">
            <v>2</v>
          </cell>
          <cell r="H1954">
            <v>2</v>
          </cell>
          <cell r="L1954">
            <v>2</v>
          </cell>
          <cell r="M1954" t="str">
            <v>SNG</v>
          </cell>
        </row>
        <row r="1955">
          <cell r="E1955">
            <v>2</v>
          </cell>
          <cell r="F1955">
            <v>2</v>
          </cell>
          <cell r="H1955">
            <v>2</v>
          </cell>
          <cell r="L1955">
            <v>2</v>
          </cell>
          <cell r="M1955" t="str">
            <v>D</v>
          </cell>
        </row>
        <row r="1956">
          <cell r="E1956">
            <v>2</v>
          </cell>
          <cell r="F1956">
            <v>4</v>
          </cell>
          <cell r="H1956">
            <v>2</v>
          </cell>
          <cell r="L1956">
            <v>2</v>
          </cell>
          <cell r="M1956" t="str">
            <v>KIRGIZİSTAN</v>
          </cell>
        </row>
        <row r="1957">
          <cell r="E1957">
            <v>2</v>
          </cell>
          <cell r="F1957">
            <v>4</v>
          </cell>
          <cell r="H1957">
            <v>2</v>
          </cell>
          <cell r="L1957">
            <v>2</v>
          </cell>
          <cell r="M1957" t="str">
            <v>KIRGIZİSTAN</v>
          </cell>
        </row>
        <row r="1958">
          <cell r="E1958">
            <v>2</v>
          </cell>
          <cell r="F1958">
            <v>4</v>
          </cell>
          <cell r="H1958">
            <v>2</v>
          </cell>
          <cell r="L1958">
            <v>2</v>
          </cell>
          <cell r="M1958" t="str">
            <v>KIRGIZİSTAN</v>
          </cell>
        </row>
        <row r="1959">
          <cell r="E1959">
            <v>2</v>
          </cell>
          <cell r="F1959">
            <v>4</v>
          </cell>
          <cell r="H1959">
            <v>2</v>
          </cell>
          <cell r="L1959">
            <v>3</v>
          </cell>
          <cell r="M1959" t="str">
            <v>KIRGIZİSTAN</v>
          </cell>
        </row>
        <row r="1960">
          <cell r="E1960">
            <v>2</v>
          </cell>
          <cell r="F1960">
            <v>4</v>
          </cell>
          <cell r="H1960">
            <v>2</v>
          </cell>
          <cell r="L1960">
            <v>2</v>
          </cell>
          <cell r="M1960" t="str">
            <v>KIRGIZİSTAN</v>
          </cell>
        </row>
        <row r="1961">
          <cell r="E1961">
            <v>2</v>
          </cell>
          <cell r="F1961">
            <v>4</v>
          </cell>
          <cell r="H1961">
            <v>2</v>
          </cell>
          <cell r="L1961">
            <v>2</v>
          </cell>
          <cell r="M1961" t="str">
            <v>KIRGIZİSTAN</v>
          </cell>
        </row>
        <row r="1962">
          <cell r="E1962">
            <v>2</v>
          </cell>
          <cell r="F1962">
            <v>4</v>
          </cell>
          <cell r="H1962">
            <v>2</v>
          </cell>
          <cell r="L1962">
            <v>2</v>
          </cell>
          <cell r="M1962" t="str">
            <v>KIRGIZİSTAN</v>
          </cell>
        </row>
        <row r="1963">
          <cell r="E1963">
            <v>2</v>
          </cell>
          <cell r="F1963">
            <v>4</v>
          </cell>
          <cell r="H1963">
            <v>2</v>
          </cell>
          <cell r="L1963">
            <v>3</v>
          </cell>
          <cell r="M1963" t="str">
            <v>KIRGIZİSTAN</v>
          </cell>
        </row>
        <row r="1964">
          <cell r="E1964">
            <v>2</v>
          </cell>
          <cell r="F1964">
            <v>4</v>
          </cell>
          <cell r="H1964">
            <v>2</v>
          </cell>
          <cell r="L1964">
            <v>2</v>
          </cell>
          <cell r="M1964" t="str">
            <v>KIRGIZİSTAN</v>
          </cell>
        </row>
        <row r="1965">
          <cell r="E1965">
            <v>2</v>
          </cell>
          <cell r="F1965">
            <v>4</v>
          </cell>
          <cell r="H1965">
            <v>2</v>
          </cell>
          <cell r="L1965">
            <v>3</v>
          </cell>
          <cell r="M1965" t="str">
            <v>KIRGIZİSTAN</v>
          </cell>
        </row>
        <row r="1966">
          <cell r="E1966">
            <v>2</v>
          </cell>
          <cell r="F1966">
            <v>4</v>
          </cell>
          <cell r="H1966">
            <v>2</v>
          </cell>
          <cell r="L1966">
            <v>3</v>
          </cell>
          <cell r="M1966" t="str">
            <v>KIRGIZİSTAN</v>
          </cell>
        </row>
        <row r="1967">
          <cell r="E1967">
            <v>2</v>
          </cell>
          <cell r="F1967">
            <v>4</v>
          </cell>
          <cell r="H1967">
            <v>2</v>
          </cell>
          <cell r="L1967">
            <v>2</v>
          </cell>
          <cell r="M1967" t="str">
            <v>KIRGIZİSTAN</v>
          </cell>
        </row>
        <row r="1968">
          <cell r="E1968">
            <v>2</v>
          </cell>
          <cell r="F1968">
            <v>4</v>
          </cell>
          <cell r="H1968">
            <v>2</v>
          </cell>
          <cell r="L1968">
            <v>2</v>
          </cell>
          <cell r="M1968" t="str">
            <v>KIRGIZİSTAN</v>
          </cell>
        </row>
        <row r="1969">
          <cell r="E1969">
            <v>2</v>
          </cell>
          <cell r="F1969">
            <v>4</v>
          </cell>
          <cell r="H1969">
            <v>2</v>
          </cell>
          <cell r="L1969">
            <v>3</v>
          </cell>
          <cell r="M1969" t="str">
            <v>KIRGIZİSTAN</v>
          </cell>
        </row>
        <row r="1970">
          <cell r="E1970">
            <v>2</v>
          </cell>
          <cell r="F1970">
            <v>4</v>
          </cell>
          <cell r="H1970">
            <v>2</v>
          </cell>
          <cell r="L1970">
            <v>2</v>
          </cell>
          <cell r="M1970" t="str">
            <v>KIRGIZİSTAN</v>
          </cell>
        </row>
        <row r="1971">
          <cell r="E1971">
            <v>2</v>
          </cell>
          <cell r="F1971">
            <v>4</v>
          </cell>
          <cell r="H1971">
            <v>2</v>
          </cell>
          <cell r="L1971">
            <v>3</v>
          </cell>
          <cell r="M1971" t="str">
            <v>KIRGIZİSTAN</v>
          </cell>
        </row>
        <row r="1972">
          <cell r="E1972">
            <v>2</v>
          </cell>
          <cell r="F1972">
            <v>4</v>
          </cell>
          <cell r="H1972">
            <v>2</v>
          </cell>
          <cell r="L1972">
            <v>2</v>
          </cell>
          <cell r="M1972" t="str">
            <v>KIRGIZİSTAN</v>
          </cell>
        </row>
        <row r="1973">
          <cell r="E1973">
            <v>2</v>
          </cell>
          <cell r="F1973">
            <v>4</v>
          </cell>
          <cell r="H1973">
            <v>2</v>
          </cell>
          <cell r="L1973">
            <v>2</v>
          </cell>
          <cell r="M1973" t="str">
            <v>KIRGIZİSTAN</v>
          </cell>
        </row>
        <row r="1974">
          <cell r="E1974">
            <v>2</v>
          </cell>
          <cell r="F1974">
            <v>4</v>
          </cell>
          <cell r="H1974">
            <v>2</v>
          </cell>
          <cell r="L1974">
            <v>2</v>
          </cell>
          <cell r="M1974" t="str">
            <v>KIRGIZİSTAN</v>
          </cell>
        </row>
        <row r="1975">
          <cell r="E1975">
            <v>2</v>
          </cell>
          <cell r="F1975">
            <v>4</v>
          </cell>
          <cell r="H1975">
            <v>2</v>
          </cell>
          <cell r="L1975">
            <v>2</v>
          </cell>
          <cell r="M1975" t="str">
            <v>KIRGIZİSTAN</v>
          </cell>
        </row>
        <row r="1976">
          <cell r="E1976">
            <v>2</v>
          </cell>
          <cell r="F1976">
            <v>4</v>
          </cell>
          <cell r="H1976">
            <v>2</v>
          </cell>
          <cell r="L1976">
            <v>2</v>
          </cell>
          <cell r="M1976" t="str">
            <v>KIRGIZİSTAN</v>
          </cell>
        </row>
        <row r="1977">
          <cell r="E1977">
            <v>2</v>
          </cell>
          <cell r="F1977">
            <v>4</v>
          </cell>
          <cell r="H1977">
            <v>2</v>
          </cell>
          <cell r="L1977">
            <v>3</v>
          </cell>
          <cell r="M1977" t="str">
            <v>KIRGIZİSTAN</v>
          </cell>
        </row>
        <row r="1978">
          <cell r="E1978">
            <v>2</v>
          </cell>
          <cell r="F1978">
            <v>4</v>
          </cell>
          <cell r="H1978">
            <v>2</v>
          </cell>
          <cell r="L1978">
            <v>2</v>
          </cell>
          <cell r="M1978" t="str">
            <v>KIRGIZİSTAN</v>
          </cell>
        </row>
        <row r="1979">
          <cell r="E1979">
            <v>2</v>
          </cell>
          <cell r="F1979">
            <v>4</v>
          </cell>
          <cell r="H1979">
            <v>2</v>
          </cell>
          <cell r="L1979">
            <v>2</v>
          </cell>
          <cell r="M1979" t="str">
            <v>KIRGIZİSTAN</v>
          </cell>
        </row>
        <row r="1980">
          <cell r="E1980">
            <v>2</v>
          </cell>
          <cell r="F1980">
            <v>4</v>
          </cell>
          <cell r="H1980">
            <v>2</v>
          </cell>
          <cell r="L1980">
            <v>2</v>
          </cell>
          <cell r="M1980" t="str">
            <v>KIRGIZİSTAN</v>
          </cell>
        </row>
        <row r="1981">
          <cell r="E1981">
            <v>2</v>
          </cell>
          <cell r="F1981">
            <v>4</v>
          </cell>
          <cell r="H1981">
            <v>2</v>
          </cell>
          <cell r="L1981">
            <v>1</v>
          </cell>
          <cell r="M1981" t="str">
            <v>D</v>
          </cell>
        </row>
        <row r="1982">
          <cell r="E1982">
            <v>2</v>
          </cell>
          <cell r="F1982">
            <v>4</v>
          </cell>
          <cell r="H1982">
            <v>2</v>
          </cell>
          <cell r="L1982">
            <v>1</v>
          </cell>
          <cell r="M1982" t="str">
            <v>SNG</v>
          </cell>
        </row>
        <row r="1983">
          <cell r="E1983">
            <v>2</v>
          </cell>
          <cell r="F1983">
            <v>4</v>
          </cell>
          <cell r="H1983">
            <v>2</v>
          </cell>
          <cell r="L1983">
            <v>1</v>
          </cell>
          <cell r="M1983" t="str">
            <v>SNG</v>
          </cell>
        </row>
        <row r="1984">
          <cell r="E1984">
            <v>2</v>
          </cell>
          <cell r="F1984">
            <v>4</v>
          </cell>
          <cell r="H1984">
            <v>2</v>
          </cell>
          <cell r="L1984">
            <v>1</v>
          </cell>
          <cell r="M1984" t="str">
            <v>SNG</v>
          </cell>
        </row>
        <row r="1985">
          <cell r="E1985">
            <v>2</v>
          </cell>
          <cell r="F1985">
            <v>4</v>
          </cell>
          <cell r="H1985">
            <v>2</v>
          </cell>
          <cell r="L1985">
            <v>2</v>
          </cell>
          <cell r="M1985" t="str">
            <v>SNG</v>
          </cell>
        </row>
        <row r="1986">
          <cell r="E1986">
            <v>2</v>
          </cell>
          <cell r="F1986">
            <v>4</v>
          </cell>
          <cell r="H1986">
            <v>2</v>
          </cell>
          <cell r="L1986">
            <v>2</v>
          </cell>
          <cell r="M1986" t="str">
            <v>SNG</v>
          </cell>
        </row>
        <row r="1987">
          <cell r="E1987">
            <v>2</v>
          </cell>
          <cell r="F1987">
            <v>4</v>
          </cell>
          <cell r="H1987">
            <v>2</v>
          </cell>
          <cell r="L1987">
            <v>1</v>
          </cell>
          <cell r="M1987" t="str">
            <v>SNG</v>
          </cell>
        </row>
        <row r="1988">
          <cell r="E1988">
            <v>2</v>
          </cell>
          <cell r="F1988">
            <v>4</v>
          </cell>
          <cell r="H1988">
            <v>2</v>
          </cell>
          <cell r="L1988">
            <v>1</v>
          </cell>
          <cell r="M1988" t="str">
            <v>SNG</v>
          </cell>
        </row>
        <row r="1989">
          <cell r="E1989">
            <v>2</v>
          </cell>
          <cell r="F1989">
            <v>4</v>
          </cell>
          <cell r="H1989">
            <v>2</v>
          </cell>
          <cell r="L1989">
            <v>2</v>
          </cell>
          <cell r="M1989" t="str">
            <v>SNG</v>
          </cell>
        </row>
        <row r="1990">
          <cell r="E1990">
            <v>2</v>
          </cell>
          <cell r="F1990">
            <v>5</v>
          </cell>
          <cell r="H1990">
            <v>2</v>
          </cell>
          <cell r="L1990">
            <v>2</v>
          </cell>
          <cell r="M1990" t="str">
            <v>KIRGIZİSTAN</v>
          </cell>
        </row>
        <row r="1991">
          <cell r="E1991">
            <v>2</v>
          </cell>
          <cell r="F1991">
            <v>5</v>
          </cell>
          <cell r="H1991">
            <v>2</v>
          </cell>
          <cell r="L1991">
            <v>3</v>
          </cell>
          <cell r="M1991" t="str">
            <v>KIRGIZİSTAN</v>
          </cell>
        </row>
        <row r="1992">
          <cell r="E1992">
            <v>2</v>
          </cell>
          <cell r="F1992">
            <v>5</v>
          </cell>
          <cell r="H1992">
            <v>2</v>
          </cell>
          <cell r="L1992">
            <v>3</v>
          </cell>
          <cell r="M1992" t="str">
            <v>KIRGIZİSTAN</v>
          </cell>
        </row>
        <row r="1993">
          <cell r="E1993">
            <v>2</v>
          </cell>
          <cell r="F1993">
            <v>5</v>
          </cell>
          <cell r="H1993">
            <v>2</v>
          </cell>
          <cell r="L1993">
            <v>2</v>
          </cell>
          <cell r="M1993" t="str">
            <v>KIRGIZİSTAN</v>
          </cell>
        </row>
        <row r="1994">
          <cell r="E1994">
            <v>2</v>
          </cell>
          <cell r="F1994">
            <v>5</v>
          </cell>
          <cell r="H1994">
            <v>2</v>
          </cell>
          <cell r="L1994">
            <v>2</v>
          </cell>
          <cell r="M1994" t="str">
            <v>KIRGIZİSTAN</v>
          </cell>
        </row>
        <row r="1995">
          <cell r="E1995">
            <v>2</v>
          </cell>
          <cell r="F1995">
            <v>5</v>
          </cell>
          <cell r="H1995">
            <v>2</v>
          </cell>
          <cell r="L1995">
            <v>2</v>
          </cell>
          <cell r="M1995" t="str">
            <v>KIRGIZİSTAN</v>
          </cell>
        </row>
        <row r="1996">
          <cell r="E1996">
            <v>2</v>
          </cell>
          <cell r="F1996">
            <v>5</v>
          </cell>
          <cell r="H1996">
            <v>2</v>
          </cell>
          <cell r="L1996">
            <v>2</v>
          </cell>
          <cell r="M1996" t="str">
            <v>KIRGIZİSTAN</v>
          </cell>
        </row>
        <row r="1997">
          <cell r="E1997">
            <v>2</v>
          </cell>
          <cell r="F1997">
            <v>5</v>
          </cell>
          <cell r="H1997">
            <v>2</v>
          </cell>
          <cell r="L1997">
            <v>2</v>
          </cell>
          <cell r="M1997" t="str">
            <v>KIRGIZİSTAN</v>
          </cell>
        </row>
        <row r="1998">
          <cell r="E1998">
            <v>2</v>
          </cell>
          <cell r="F1998">
            <v>5</v>
          </cell>
          <cell r="H1998">
            <v>2</v>
          </cell>
          <cell r="L1998">
            <v>2</v>
          </cell>
          <cell r="M1998" t="str">
            <v>KIRGIZİSTAN</v>
          </cell>
        </row>
        <row r="1999">
          <cell r="E1999">
            <v>2</v>
          </cell>
          <cell r="F1999">
            <v>5</v>
          </cell>
          <cell r="H1999">
            <v>2</v>
          </cell>
          <cell r="L1999">
            <v>2</v>
          </cell>
          <cell r="M1999" t="str">
            <v>KIRGIZİSTAN</v>
          </cell>
        </row>
        <row r="2000">
          <cell r="E2000">
            <v>2</v>
          </cell>
          <cell r="F2000">
            <v>5</v>
          </cell>
          <cell r="H2000">
            <v>2</v>
          </cell>
          <cell r="L2000">
            <v>2</v>
          </cell>
          <cell r="M2000" t="str">
            <v>KIRGIZİSTAN</v>
          </cell>
        </row>
        <row r="2001">
          <cell r="E2001">
            <v>2</v>
          </cell>
          <cell r="F2001">
            <v>5</v>
          </cell>
          <cell r="H2001">
            <v>2</v>
          </cell>
          <cell r="L2001">
            <v>2</v>
          </cell>
          <cell r="M2001" t="str">
            <v>KIRGIZİSTAN</v>
          </cell>
        </row>
        <row r="2002">
          <cell r="E2002">
            <v>2</v>
          </cell>
          <cell r="F2002">
            <v>5</v>
          </cell>
          <cell r="H2002">
            <v>2</v>
          </cell>
          <cell r="L2002">
            <v>3</v>
          </cell>
          <cell r="M2002" t="str">
            <v>KIRGIZİSTAN</v>
          </cell>
        </row>
        <row r="2003">
          <cell r="E2003">
            <v>2</v>
          </cell>
          <cell r="F2003">
            <v>5</v>
          </cell>
          <cell r="H2003">
            <v>2</v>
          </cell>
          <cell r="L2003">
            <v>2</v>
          </cell>
          <cell r="M2003" t="str">
            <v>KIRGIZİSTAN</v>
          </cell>
        </row>
        <row r="2004">
          <cell r="E2004">
            <v>2</v>
          </cell>
          <cell r="F2004">
            <v>5</v>
          </cell>
          <cell r="H2004">
            <v>2</v>
          </cell>
          <cell r="L2004">
            <v>2</v>
          </cell>
          <cell r="M2004" t="str">
            <v>KIRGIZİSTAN</v>
          </cell>
        </row>
        <row r="2005">
          <cell r="E2005">
            <v>2</v>
          </cell>
          <cell r="F2005">
            <v>5</v>
          </cell>
          <cell r="H2005">
            <v>2</v>
          </cell>
          <cell r="L2005">
            <v>2</v>
          </cell>
          <cell r="M2005" t="str">
            <v>KIRGIZİSTAN</v>
          </cell>
        </row>
        <row r="2006">
          <cell r="E2006">
            <v>2</v>
          </cell>
          <cell r="F2006">
            <v>5</v>
          </cell>
          <cell r="H2006">
            <v>2</v>
          </cell>
          <cell r="L2006">
            <v>2</v>
          </cell>
          <cell r="M2006" t="str">
            <v>KIRGIZİSTAN</v>
          </cell>
        </row>
        <row r="2007">
          <cell r="E2007">
            <v>2</v>
          </cell>
          <cell r="F2007">
            <v>5</v>
          </cell>
          <cell r="H2007">
            <v>2</v>
          </cell>
          <cell r="L2007">
            <v>2</v>
          </cell>
          <cell r="M2007" t="str">
            <v>KIRGIZİSTAN</v>
          </cell>
        </row>
        <row r="2008">
          <cell r="E2008">
            <v>2</v>
          </cell>
          <cell r="F2008">
            <v>5</v>
          </cell>
          <cell r="H2008">
            <v>2</v>
          </cell>
          <cell r="L2008">
            <v>3</v>
          </cell>
          <cell r="M2008" t="str">
            <v>KIRGIZİSTAN</v>
          </cell>
        </row>
        <row r="2009">
          <cell r="E2009">
            <v>2</v>
          </cell>
          <cell r="F2009">
            <v>5</v>
          </cell>
          <cell r="H2009">
            <v>2</v>
          </cell>
          <cell r="L2009">
            <v>2</v>
          </cell>
          <cell r="M2009" t="str">
            <v>KIRGIZİSTAN</v>
          </cell>
        </row>
        <row r="2010">
          <cell r="E2010">
            <v>2</v>
          </cell>
          <cell r="F2010">
            <v>5</v>
          </cell>
          <cell r="H2010">
            <v>2</v>
          </cell>
          <cell r="L2010">
            <v>2</v>
          </cell>
          <cell r="M2010" t="str">
            <v>KIRGIZİSTAN</v>
          </cell>
        </row>
        <row r="2011">
          <cell r="E2011">
            <v>2</v>
          </cell>
          <cell r="F2011">
            <v>5</v>
          </cell>
          <cell r="H2011">
            <v>2</v>
          </cell>
          <cell r="L2011">
            <v>2</v>
          </cell>
          <cell r="M2011" t="str">
            <v>KIRGIZİSTAN</v>
          </cell>
        </row>
        <row r="2012">
          <cell r="E2012">
            <v>2</v>
          </cell>
          <cell r="F2012">
            <v>5</v>
          </cell>
          <cell r="H2012">
            <v>2</v>
          </cell>
          <cell r="L2012">
            <v>2</v>
          </cell>
          <cell r="M2012" t="str">
            <v>KIRGIZİSTAN</v>
          </cell>
        </row>
        <row r="2013">
          <cell r="E2013">
            <v>2</v>
          </cell>
          <cell r="F2013">
            <v>5</v>
          </cell>
          <cell r="H2013">
            <v>2</v>
          </cell>
          <cell r="L2013">
            <v>3</v>
          </cell>
          <cell r="M2013" t="str">
            <v>KIRGIZİSTAN</v>
          </cell>
        </row>
        <row r="2014">
          <cell r="E2014">
            <v>2</v>
          </cell>
          <cell r="F2014">
            <v>5</v>
          </cell>
          <cell r="H2014">
            <v>2</v>
          </cell>
          <cell r="L2014">
            <v>2</v>
          </cell>
          <cell r="M2014" t="str">
            <v>KIRGIZİSTAN</v>
          </cell>
        </row>
        <row r="2015">
          <cell r="E2015">
            <v>2</v>
          </cell>
          <cell r="F2015">
            <v>5</v>
          </cell>
          <cell r="H2015">
            <v>2</v>
          </cell>
          <cell r="L2015">
            <v>2</v>
          </cell>
          <cell r="M2015" t="str">
            <v>KIRGIZİSTAN</v>
          </cell>
        </row>
        <row r="2016">
          <cell r="E2016">
            <v>2</v>
          </cell>
          <cell r="F2016">
            <v>5</v>
          </cell>
          <cell r="H2016">
            <v>2</v>
          </cell>
          <cell r="L2016">
            <v>2</v>
          </cell>
          <cell r="M2016" t="str">
            <v>KIRGIZİSTAN</v>
          </cell>
        </row>
        <row r="2017">
          <cell r="E2017">
            <v>2</v>
          </cell>
          <cell r="F2017">
            <v>5</v>
          </cell>
          <cell r="H2017">
            <v>2</v>
          </cell>
          <cell r="L2017">
            <v>3</v>
          </cell>
          <cell r="M2017" t="str">
            <v>KIRGIZİSTAN</v>
          </cell>
        </row>
        <row r="2018">
          <cell r="E2018">
            <v>2</v>
          </cell>
          <cell r="F2018">
            <v>5</v>
          </cell>
          <cell r="H2018">
            <v>2</v>
          </cell>
          <cell r="L2018">
            <v>3</v>
          </cell>
          <cell r="M2018" t="str">
            <v>KIRGIZİSTAN</v>
          </cell>
        </row>
        <row r="2019">
          <cell r="E2019">
            <v>2</v>
          </cell>
          <cell r="F2019">
            <v>5</v>
          </cell>
          <cell r="H2019">
            <v>2</v>
          </cell>
          <cell r="L2019">
            <v>2</v>
          </cell>
          <cell r="M2019" t="str">
            <v>KIRGIZİSTAN</v>
          </cell>
        </row>
        <row r="2020">
          <cell r="E2020">
            <v>2</v>
          </cell>
          <cell r="F2020">
            <v>5</v>
          </cell>
          <cell r="H2020">
            <v>2</v>
          </cell>
          <cell r="L2020">
            <v>4</v>
          </cell>
          <cell r="M2020" t="str">
            <v>KIRGIZİSTAN</v>
          </cell>
        </row>
        <row r="2021">
          <cell r="E2021">
            <v>2</v>
          </cell>
          <cell r="F2021">
            <v>5</v>
          </cell>
          <cell r="H2021">
            <v>2</v>
          </cell>
          <cell r="L2021">
            <v>4</v>
          </cell>
          <cell r="M2021" t="str">
            <v>KIRGIZİSTAN</v>
          </cell>
        </row>
        <row r="2022">
          <cell r="E2022">
            <v>2</v>
          </cell>
          <cell r="F2022">
            <v>5</v>
          </cell>
          <cell r="H2022">
            <v>2</v>
          </cell>
          <cell r="L2022">
            <v>2</v>
          </cell>
          <cell r="M2022" t="str">
            <v>SNG</v>
          </cell>
        </row>
        <row r="2023">
          <cell r="E2023">
            <v>2</v>
          </cell>
          <cell r="F2023">
            <v>5</v>
          </cell>
          <cell r="H2023">
            <v>2</v>
          </cell>
          <cell r="L2023">
            <v>2</v>
          </cell>
          <cell r="M2023" t="str">
            <v>SNG</v>
          </cell>
        </row>
        <row r="2024">
          <cell r="E2024">
            <v>2</v>
          </cell>
          <cell r="F2024">
            <v>5</v>
          </cell>
          <cell r="H2024">
            <v>2</v>
          </cell>
          <cell r="L2024">
            <v>2</v>
          </cell>
          <cell r="M2024" t="str">
            <v>D</v>
          </cell>
        </row>
        <row r="2025">
          <cell r="E2025">
            <v>2</v>
          </cell>
          <cell r="F2025">
            <v>5</v>
          </cell>
          <cell r="H2025">
            <v>2</v>
          </cell>
          <cell r="L2025">
            <v>2</v>
          </cell>
          <cell r="M2025" t="str">
            <v>SNG</v>
          </cell>
        </row>
        <row r="2026">
          <cell r="E2026">
            <v>2</v>
          </cell>
          <cell r="F2026">
            <v>5</v>
          </cell>
          <cell r="H2026">
            <v>2</v>
          </cell>
          <cell r="L2026">
            <v>2</v>
          </cell>
          <cell r="M2026" t="str">
            <v>SNG</v>
          </cell>
        </row>
        <row r="2027">
          <cell r="E2027">
            <v>2</v>
          </cell>
          <cell r="F2027">
            <v>5</v>
          </cell>
          <cell r="H2027">
            <v>2</v>
          </cell>
          <cell r="L2027">
            <v>2</v>
          </cell>
          <cell r="M2027" t="str">
            <v>SNG</v>
          </cell>
        </row>
        <row r="2028">
          <cell r="E2028">
            <v>3</v>
          </cell>
          <cell r="F2028">
            <v>1</v>
          </cell>
          <cell r="H2028">
            <v>2</v>
          </cell>
          <cell r="L2028">
            <v>2</v>
          </cell>
          <cell r="M2028" t="str">
            <v>KIRGIZİSTAN</v>
          </cell>
        </row>
        <row r="2029">
          <cell r="E2029">
            <v>3</v>
          </cell>
          <cell r="F2029">
            <v>1</v>
          </cell>
          <cell r="H2029">
            <v>2</v>
          </cell>
          <cell r="L2029">
            <v>2</v>
          </cell>
          <cell r="M2029" t="str">
            <v>KIRGIZİSTAN</v>
          </cell>
        </row>
        <row r="2030">
          <cell r="E2030">
            <v>3</v>
          </cell>
          <cell r="F2030">
            <v>1</v>
          </cell>
          <cell r="H2030">
            <v>2</v>
          </cell>
          <cell r="L2030">
            <v>2</v>
          </cell>
          <cell r="M2030" t="str">
            <v>KIRGIZİSTAN</v>
          </cell>
        </row>
        <row r="2031">
          <cell r="E2031">
            <v>3</v>
          </cell>
          <cell r="F2031">
            <v>1</v>
          </cell>
          <cell r="H2031">
            <v>2</v>
          </cell>
          <cell r="L2031">
            <v>2</v>
          </cell>
          <cell r="M2031" t="str">
            <v>KIRGIZİSTAN</v>
          </cell>
        </row>
        <row r="2032">
          <cell r="E2032">
            <v>3</v>
          </cell>
          <cell r="F2032">
            <v>1</v>
          </cell>
          <cell r="H2032">
            <v>2</v>
          </cell>
          <cell r="L2032">
            <v>2</v>
          </cell>
          <cell r="M2032" t="str">
            <v>KIRGIZİSTAN</v>
          </cell>
        </row>
        <row r="2033">
          <cell r="E2033">
            <v>3</v>
          </cell>
          <cell r="F2033">
            <v>1</v>
          </cell>
          <cell r="H2033">
            <v>2</v>
          </cell>
          <cell r="L2033">
            <v>2</v>
          </cell>
          <cell r="M2033" t="str">
            <v>KIRGIZİSTAN</v>
          </cell>
        </row>
        <row r="2034">
          <cell r="E2034">
            <v>3</v>
          </cell>
          <cell r="F2034">
            <v>1</v>
          </cell>
          <cell r="H2034">
            <v>2</v>
          </cell>
          <cell r="L2034">
            <v>2</v>
          </cell>
          <cell r="M2034" t="str">
            <v>KIRGIZİSTAN</v>
          </cell>
        </row>
        <row r="2035">
          <cell r="E2035">
            <v>3</v>
          </cell>
          <cell r="F2035">
            <v>1</v>
          </cell>
          <cell r="H2035">
            <v>2</v>
          </cell>
          <cell r="L2035">
            <v>3</v>
          </cell>
          <cell r="M2035" t="str">
            <v>KIRGIZİSTAN</v>
          </cell>
        </row>
        <row r="2036">
          <cell r="E2036">
            <v>3</v>
          </cell>
          <cell r="F2036">
            <v>1</v>
          </cell>
          <cell r="H2036">
            <v>2</v>
          </cell>
          <cell r="L2036">
            <v>2</v>
          </cell>
          <cell r="M2036" t="str">
            <v>KIRGIZİSTAN</v>
          </cell>
        </row>
        <row r="2037">
          <cell r="E2037">
            <v>3</v>
          </cell>
          <cell r="F2037">
            <v>1</v>
          </cell>
          <cell r="H2037">
            <v>2</v>
          </cell>
          <cell r="L2037">
            <v>2</v>
          </cell>
          <cell r="M2037" t="str">
            <v>KIRGIZİSTAN</v>
          </cell>
        </row>
        <row r="2038">
          <cell r="E2038">
            <v>3</v>
          </cell>
          <cell r="F2038">
            <v>1</v>
          </cell>
          <cell r="H2038">
            <v>2</v>
          </cell>
          <cell r="L2038">
            <v>2</v>
          </cell>
          <cell r="M2038" t="str">
            <v>KIRGIZİSTAN</v>
          </cell>
        </row>
        <row r="2039">
          <cell r="E2039">
            <v>3</v>
          </cell>
          <cell r="F2039">
            <v>1</v>
          </cell>
          <cell r="H2039">
            <v>2</v>
          </cell>
          <cell r="L2039">
            <v>2</v>
          </cell>
          <cell r="M2039" t="str">
            <v>KIRGIZİSTAN</v>
          </cell>
        </row>
        <row r="2040">
          <cell r="E2040">
            <v>3</v>
          </cell>
          <cell r="F2040">
            <v>1</v>
          </cell>
          <cell r="H2040">
            <v>2</v>
          </cell>
          <cell r="L2040">
            <v>2</v>
          </cell>
          <cell r="M2040" t="str">
            <v>KIRGIZİSTAN</v>
          </cell>
        </row>
        <row r="2041">
          <cell r="E2041">
            <v>3</v>
          </cell>
          <cell r="F2041">
            <v>1</v>
          </cell>
          <cell r="H2041">
            <v>2</v>
          </cell>
          <cell r="L2041">
            <v>2</v>
          </cell>
          <cell r="M2041" t="str">
            <v>KIRGIZİSTAN</v>
          </cell>
        </row>
        <row r="2042">
          <cell r="E2042">
            <v>3</v>
          </cell>
          <cell r="F2042">
            <v>1</v>
          </cell>
          <cell r="H2042">
            <v>2</v>
          </cell>
          <cell r="L2042">
            <v>2</v>
          </cell>
          <cell r="M2042" t="str">
            <v>KIRGIZİSTAN</v>
          </cell>
        </row>
        <row r="2043">
          <cell r="E2043">
            <v>3</v>
          </cell>
          <cell r="F2043">
            <v>1</v>
          </cell>
          <cell r="H2043">
            <v>2</v>
          </cell>
          <cell r="L2043">
            <v>2</v>
          </cell>
          <cell r="M2043" t="str">
            <v>KIRGIZİSTAN</v>
          </cell>
        </row>
        <row r="2044">
          <cell r="E2044">
            <v>3</v>
          </cell>
          <cell r="F2044">
            <v>1</v>
          </cell>
          <cell r="H2044">
            <v>2</v>
          </cell>
          <cell r="L2044">
            <v>2</v>
          </cell>
          <cell r="M2044" t="str">
            <v>KIRGIZİSTAN</v>
          </cell>
        </row>
        <row r="2045">
          <cell r="E2045">
            <v>3</v>
          </cell>
          <cell r="F2045">
            <v>1</v>
          </cell>
          <cell r="H2045">
            <v>2</v>
          </cell>
          <cell r="L2045">
            <v>2</v>
          </cell>
          <cell r="M2045" t="str">
            <v>KIRGIZİSTAN</v>
          </cell>
        </row>
        <row r="2046">
          <cell r="E2046">
            <v>3</v>
          </cell>
          <cell r="F2046">
            <v>1</v>
          </cell>
          <cell r="H2046">
            <v>2</v>
          </cell>
          <cell r="L2046">
            <v>2</v>
          </cell>
          <cell r="M2046" t="str">
            <v>KIRGIZİSTAN</v>
          </cell>
        </row>
        <row r="2047">
          <cell r="E2047">
            <v>3</v>
          </cell>
          <cell r="F2047">
            <v>1</v>
          </cell>
          <cell r="H2047">
            <v>2</v>
          </cell>
          <cell r="L2047">
            <v>2</v>
          </cell>
          <cell r="M2047" t="str">
            <v>KIRGIZİSTAN</v>
          </cell>
        </row>
        <row r="2048">
          <cell r="E2048">
            <v>3</v>
          </cell>
          <cell r="F2048">
            <v>1</v>
          </cell>
          <cell r="H2048">
            <v>2</v>
          </cell>
          <cell r="L2048">
            <v>2</v>
          </cell>
          <cell r="M2048" t="str">
            <v>KIRGIZİSTAN</v>
          </cell>
        </row>
        <row r="2049">
          <cell r="E2049">
            <v>3</v>
          </cell>
          <cell r="F2049">
            <v>1</v>
          </cell>
          <cell r="H2049">
            <v>2</v>
          </cell>
          <cell r="L2049">
            <v>2</v>
          </cell>
          <cell r="M2049" t="str">
            <v>KIRGIZİSTAN</v>
          </cell>
        </row>
        <row r="2050">
          <cell r="E2050">
            <v>3</v>
          </cell>
          <cell r="F2050">
            <v>1</v>
          </cell>
          <cell r="H2050">
            <v>2</v>
          </cell>
          <cell r="L2050">
            <v>2</v>
          </cell>
          <cell r="M2050" t="str">
            <v>KIRGIZİSTAN</v>
          </cell>
        </row>
        <row r="2051">
          <cell r="E2051">
            <v>3</v>
          </cell>
          <cell r="F2051">
            <v>1</v>
          </cell>
          <cell r="H2051">
            <v>2</v>
          </cell>
          <cell r="L2051">
            <v>2</v>
          </cell>
          <cell r="M2051" t="str">
            <v>KIRGIZİSTAN</v>
          </cell>
        </row>
        <row r="2052">
          <cell r="E2052">
            <v>3</v>
          </cell>
          <cell r="F2052">
            <v>1</v>
          </cell>
          <cell r="H2052">
            <v>2</v>
          </cell>
          <cell r="L2052">
            <v>2</v>
          </cell>
          <cell r="M2052" t="str">
            <v>KIRGIZİSTAN</v>
          </cell>
        </row>
        <row r="2053">
          <cell r="E2053">
            <v>3</v>
          </cell>
          <cell r="F2053">
            <v>1</v>
          </cell>
          <cell r="H2053">
            <v>2</v>
          </cell>
          <cell r="L2053">
            <v>2</v>
          </cell>
          <cell r="M2053" t="str">
            <v>KIRGIZİSTAN</v>
          </cell>
        </row>
        <row r="2054">
          <cell r="E2054">
            <v>3</v>
          </cell>
          <cell r="F2054">
            <v>1</v>
          </cell>
          <cell r="H2054">
            <v>2</v>
          </cell>
          <cell r="L2054">
            <v>2</v>
          </cell>
          <cell r="M2054" t="str">
            <v>KIRGIZİSTAN</v>
          </cell>
        </row>
        <row r="2055">
          <cell r="E2055">
            <v>3</v>
          </cell>
          <cell r="F2055">
            <v>1</v>
          </cell>
          <cell r="H2055">
            <v>2</v>
          </cell>
          <cell r="L2055">
            <v>2</v>
          </cell>
          <cell r="M2055" t="str">
            <v>D</v>
          </cell>
        </row>
        <row r="2056">
          <cell r="E2056">
            <v>3</v>
          </cell>
          <cell r="F2056">
            <v>1</v>
          </cell>
          <cell r="H2056">
            <v>2</v>
          </cell>
          <cell r="L2056">
            <v>2</v>
          </cell>
          <cell r="M2056" t="str">
            <v>SNG</v>
          </cell>
        </row>
        <row r="2057">
          <cell r="E2057">
            <v>3</v>
          </cell>
          <cell r="F2057">
            <v>1</v>
          </cell>
          <cell r="H2057">
            <v>2</v>
          </cell>
          <cell r="L2057">
            <v>2</v>
          </cell>
          <cell r="M2057" t="str">
            <v>SNG</v>
          </cell>
        </row>
        <row r="2058">
          <cell r="E2058">
            <v>3</v>
          </cell>
          <cell r="F2058">
            <v>1</v>
          </cell>
          <cell r="H2058">
            <v>2</v>
          </cell>
          <cell r="L2058">
            <v>2</v>
          </cell>
          <cell r="M2058" t="str">
            <v>D</v>
          </cell>
        </row>
        <row r="2059">
          <cell r="E2059">
            <v>3</v>
          </cell>
          <cell r="F2059">
            <v>2</v>
          </cell>
          <cell r="H2059">
            <v>2</v>
          </cell>
          <cell r="L2059">
            <v>2</v>
          </cell>
          <cell r="M2059" t="str">
            <v>KIRGIZİSTAN</v>
          </cell>
        </row>
        <row r="2060">
          <cell r="E2060">
            <v>3</v>
          </cell>
          <cell r="F2060">
            <v>2</v>
          </cell>
          <cell r="H2060">
            <v>2</v>
          </cell>
          <cell r="L2060">
            <v>2</v>
          </cell>
          <cell r="M2060" t="str">
            <v>KIRGIZİSTAN</v>
          </cell>
        </row>
        <row r="2061">
          <cell r="E2061">
            <v>3</v>
          </cell>
          <cell r="F2061">
            <v>2</v>
          </cell>
          <cell r="H2061">
            <v>2</v>
          </cell>
          <cell r="L2061">
            <v>2</v>
          </cell>
          <cell r="M2061" t="str">
            <v>KIRGIZİSTAN</v>
          </cell>
        </row>
        <row r="2062">
          <cell r="E2062">
            <v>3</v>
          </cell>
          <cell r="F2062">
            <v>2</v>
          </cell>
          <cell r="H2062">
            <v>2</v>
          </cell>
          <cell r="L2062">
            <v>2</v>
          </cell>
          <cell r="M2062" t="str">
            <v>KIRGIZİSTAN</v>
          </cell>
        </row>
        <row r="2063">
          <cell r="E2063">
            <v>3</v>
          </cell>
          <cell r="F2063">
            <v>2</v>
          </cell>
          <cell r="H2063">
            <v>2</v>
          </cell>
          <cell r="L2063">
            <v>2</v>
          </cell>
          <cell r="M2063" t="str">
            <v>KIRGIZİSTAN</v>
          </cell>
        </row>
        <row r="2064">
          <cell r="E2064">
            <v>3</v>
          </cell>
          <cell r="F2064">
            <v>2</v>
          </cell>
          <cell r="H2064">
            <v>2</v>
          </cell>
          <cell r="L2064">
            <v>2</v>
          </cell>
          <cell r="M2064" t="str">
            <v>KIRGIZİSTAN</v>
          </cell>
        </row>
        <row r="2065">
          <cell r="E2065">
            <v>3</v>
          </cell>
          <cell r="F2065">
            <v>2</v>
          </cell>
          <cell r="H2065">
            <v>2</v>
          </cell>
          <cell r="L2065">
            <v>3</v>
          </cell>
          <cell r="M2065" t="str">
            <v>KIRGIZİSTAN</v>
          </cell>
        </row>
        <row r="2066">
          <cell r="E2066">
            <v>3</v>
          </cell>
          <cell r="F2066">
            <v>2</v>
          </cell>
          <cell r="H2066">
            <v>2</v>
          </cell>
          <cell r="L2066">
            <v>3</v>
          </cell>
          <cell r="M2066" t="str">
            <v>KIRGIZİSTAN</v>
          </cell>
        </row>
        <row r="2067">
          <cell r="E2067">
            <v>3</v>
          </cell>
          <cell r="F2067">
            <v>2</v>
          </cell>
          <cell r="H2067">
            <v>2</v>
          </cell>
          <cell r="L2067">
            <v>3</v>
          </cell>
          <cell r="M2067" t="str">
            <v>KIRGIZİSTAN</v>
          </cell>
        </row>
        <row r="2068">
          <cell r="E2068">
            <v>3</v>
          </cell>
          <cell r="F2068">
            <v>2</v>
          </cell>
          <cell r="H2068">
            <v>2</v>
          </cell>
          <cell r="L2068">
            <v>2</v>
          </cell>
          <cell r="M2068" t="str">
            <v>KIRGIZİSTAN</v>
          </cell>
        </row>
        <row r="2069">
          <cell r="E2069">
            <v>3</v>
          </cell>
          <cell r="F2069">
            <v>2</v>
          </cell>
          <cell r="H2069">
            <v>2</v>
          </cell>
          <cell r="L2069">
            <v>2</v>
          </cell>
          <cell r="M2069" t="str">
            <v>KIRGIZİSTAN</v>
          </cell>
        </row>
        <row r="2070">
          <cell r="E2070">
            <v>3</v>
          </cell>
          <cell r="F2070">
            <v>2</v>
          </cell>
          <cell r="H2070">
            <v>2</v>
          </cell>
          <cell r="L2070">
            <v>2</v>
          </cell>
          <cell r="M2070" t="str">
            <v>KIRGIZİSTAN</v>
          </cell>
        </row>
        <row r="2071">
          <cell r="E2071">
            <v>3</v>
          </cell>
          <cell r="F2071">
            <v>2</v>
          </cell>
          <cell r="H2071">
            <v>2</v>
          </cell>
          <cell r="L2071">
            <v>2</v>
          </cell>
          <cell r="M2071" t="str">
            <v>KIRGIZİSTAN</v>
          </cell>
        </row>
        <row r="2072">
          <cell r="E2072">
            <v>3</v>
          </cell>
          <cell r="F2072">
            <v>2</v>
          </cell>
          <cell r="H2072">
            <v>2</v>
          </cell>
          <cell r="L2072">
            <v>2</v>
          </cell>
          <cell r="M2072" t="str">
            <v>KIRGIZİSTAN</v>
          </cell>
        </row>
        <row r="2073">
          <cell r="E2073">
            <v>3</v>
          </cell>
          <cell r="F2073">
            <v>2</v>
          </cell>
          <cell r="H2073">
            <v>2</v>
          </cell>
          <cell r="L2073">
            <v>2</v>
          </cell>
          <cell r="M2073" t="str">
            <v>KIRGIZİSTAN</v>
          </cell>
        </row>
        <row r="2074">
          <cell r="E2074">
            <v>3</v>
          </cell>
          <cell r="F2074">
            <v>2</v>
          </cell>
          <cell r="H2074">
            <v>2</v>
          </cell>
          <cell r="L2074">
            <v>2</v>
          </cell>
          <cell r="M2074" t="str">
            <v>KIRGIZİSTAN</v>
          </cell>
        </row>
        <row r="2075">
          <cell r="E2075">
            <v>3</v>
          </cell>
          <cell r="F2075">
            <v>2</v>
          </cell>
          <cell r="H2075">
            <v>2</v>
          </cell>
          <cell r="L2075">
            <v>2</v>
          </cell>
          <cell r="M2075" t="str">
            <v>KIRGIZİSTAN</v>
          </cell>
        </row>
        <row r="2076">
          <cell r="E2076">
            <v>3</v>
          </cell>
          <cell r="F2076">
            <v>2</v>
          </cell>
          <cell r="H2076">
            <v>2</v>
          </cell>
          <cell r="L2076">
            <v>3</v>
          </cell>
          <cell r="M2076" t="str">
            <v>KIRGIZİSTAN</v>
          </cell>
        </row>
        <row r="2077">
          <cell r="E2077">
            <v>3</v>
          </cell>
          <cell r="F2077">
            <v>2</v>
          </cell>
          <cell r="H2077">
            <v>2</v>
          </cell>
          <cell r="L2077">
            <v>2</v>
          </cell>
          <cell r="M2077" t="str">
            <v>KIRGIZİSTAN</v>
          </cell>
        </row>
        <row r="2078">
          <cell r="E2078">
            <v>3</v>
          </cell>
          <cell r="F2078">
            <v>2</v>
          </cell>
          <cell r="H2078">
            <v>2</v>
          </cell>
          <cell r="L2078">
            <v>2</v>
          </cell>
          <cell r="M2078" t="str">
            <v>KIRGIZİSTAN</v>
          </cell>
        </row>
        <row r="2079">
          <cell r="E2079">
            <v>3</v>
          </cell>
          <cell r="F2079">
            <v>2</v>
          </cell>
          <cell r="H2079">
            <v>2</v>
          </cell>
          <cell r="L2079">
            <v>2</v>
          </cell>
          <cell r="M2079" t="str">
            <v>KIRGIZİSTAN</v>
          </cell>
        </row>
        <row r="2080">
          <cell r="E2080">
            <v>3</v>
          </cell>
          <cell r="F2080">
            <v>2</v>
          </cell>
          <cell r="H2080">
            <v>2</v>
          </cell>
          <cell r="L2080">
            <v>2</v>
          </cell>
          <cell r="M2080" t="str">
            <v>KIRGIZİSTAN</v>
          </cell>
        </row>
        <row r="2081">
          <cell r="E2081">
            <v>3</v>
          </cell>
          <cell r="F2081">
            <v>2</v>
          </cell>
          <cell r="H2081">
            <v>2</v>
          </cell>
          <cell r="L2081">
            <v>2</v>
          </cell>
          <cell r="M2081" t="str">
            <v>KIRGIZİSTAN</v>
          </cell>
        </row>
        <row r="2082">
          <cell r="E2082">
            <v>3</v>
          </cell>
          <cell r="F2082">
            <v>2</v>
          </cell>
          <cell r="H2082">
            <v>2</v>
          </cell>
          <cell r="L2082">
            <v>2</v>
          </cell>
          <cell r="M2082" t="str">
            <v>KIRGIZİSTAN</v>
          </cell>
        </row>
        <row r="2083">
          <cell r="E2083">
            <v>3</v>
          </cell>
          <cell r="F2083">
            <v>2</v>
          </cell>
          <cell r="H2083">
            <v>2</v>
          </cell>
          <cell r="L2083">
            <v>2</v>
          </cell>
          <cell r="M2083" t="str">
            <v>KIRGIZİSTAN</v>
          </cell>
        </row>
        <row r="2084">
          <cell r="E2084">
            <v>3</v>
          </cell>
          <cell r="F2084">
            <v>2</v>
          </cell>
          <cell r="H2084">
            <v>2</v>
          </cell>
          <cell r="L2084">
            <v>2</v>
          </cell>
          <cell r="M2084" t="str">
            <v>KIRGIZİSTAN</v>
          </cell>
        </row>
        <row r="2085">
          <cell r="E2085">
            <v>3</v>
          </cell>
          <cell r="F2085">
            <v>2</v>
          </cell>
          <cell r="H2085">
            <v>2</v>
          </cell>
          <cell r="L2085">
            <v>2</v>
          </cell>
          <cell r="M2085" t="str">
            <v>KIRGIZİSTAN</v>
          </cell>
        </row>
        <row r="2086">
          <cell r="E2086">
            <v>3</v>
          </cell>
          <cell r="F2086">
            <v>2</v>
          </cell>
          <cell r="H2086">
            <v>2</v>
          </cell>
          <cell r="L2086">
            <v>2</v>
          </cell>
          <cell r="M2086" t="str">
            <v>KIRGIZİSTAN</v>
          </cell>
        </row>
        <row r="2087">
          <cell r="E2087">
            <v>3</v>
          </cell>
          <cell r="F2087">
            <v>2</v>
          </cell>
          <cell r="H2087">
            <v>2</v>
          </cell>
          <cell r="L2087">
            <v>2</v>
          </cell>
          <cell r="M2087" t="str">
            <v>KIRGIZİSTAN</v>
          </cell>
        </row>
        <row r="2088">
          <cell r="E2088">
            <v>3</v>
          </cell>
          <cell r="F2088">
            <v>2</v>
          </cell>
          <cell r="H2088">
            <v>2</v>
          </cell>
          <cell r="L2088">
            <v>2</v>
          </cell>
          <cell r="M2088" t="str">
            <v>KIRGIZİSTAN</v>
          </cell>
        </row>
        <row r="2089">
          <cell r="E2089">
            <v>3</v>
          </cell>
          <cell r="F2089">
            <v>2</v>
          </cell>
          <cell r="H2089">
            <v>2</v>
          </cell>
          <cell r="L2089">
            <v>4</v>
          </cell>
          <cell r="M2089" t="str">
            <v>D</v>
          </cell>
        </row>
        <row r="2090">
          <cell r="E2090">
            <v>3</v>
          </cell>
          <cell r="F2090">
            <v>2</v>
          </cell>
          <cell r="H2090">
            <v>2</v>
          </cell>
          <cell r="L2090">
            <v>2</v>
          </cell>
          <cell r="M2090" t="str">
            <v>D</v>
          </cell>
        </row>
        <row r="2091">
          <cell r="E2091">
            <v>3</v>
          </cell>
          <cell r="F2091">
            <v>2</v>
          </cell>
          <cell r="H2091">
            <v>2</v>
          </cell>
          <cell r="L2091">
            <v>3</v>
          </cell>
          <cell r="M2091" t="str">
            <v>KIRGIZİSTAN</v>
          </cell>
        </row>
        <row r="2092">
          <cell r="E2092">
            <v>3</v>
          </cell>
          <cell r="F2092">
            <v>2</v>
          </cell>
          <cell r="H2092">
            <v>2</v>
          </cell>
          <cell r="L2092">
            <v>2</v>
          </cell>
          <cell r="M2092" t="str">
            <v>D</v>
          </cell>
        </row>
        <row r="2093">
          <cell r="E2093">
            <v>3</v>
          </cell>
          <cell r="F2093">
            <v>2</v>
          </cell>
          <cell r="H2093">
            <v>2</v>
          </cell>
          <cell r="L2093">
            <v>2</v>
          </cell>
          <cell r="M2093" t="str">
            <v>D</v>
          </cell>
        </row>
        <row r="2094">
          <cell r="E2094">
            <v>3</v>
          </cell>
          <cell r="F2094">
            <v>2</v>
          </cell>
          <cell r="H2094">
            <v>2</v>
          </cell>
          <cell r="L2094">
            <v>2</v>
          </cell>
          <cell r="M2094" t="str">
            <v>SNG</v>
          </cell>
        </row>
        <row r="2095">
          <cell r="E2095">
            <v>3</v>
          </cell>
          <cell r="F2095">
            <v>3</v>
          </cell>
          <cell r="H2095">
            <v>2</v>
          </cell>
          <cell r="L2095">
            <v>2</v>
          </cell>
          <cell r="M2095" t="str">
            <v>KIRGIZİSTAN</v>
          </cell>
        </row>
        <row r="2096">
          <cell r="E2096">
            <v>3</v>
          </cell>
          <cell r="F2096">
            <v>3</v>
          </cell>
          <cell r="H2096">
            <v>2</v>
          </cell>
          <cell r="L2096">
            <v>2</v>
          </cell>
          <cell r="M2096" t="str">
            <v>KIRGIZİSTAN</v>
          </cell>
        </row>
        <row r="2097">
          <cell r="E2097">
            <v>3</v>
          </cell>
          <cell r="F2097">
            <v>3</v>
          </cell>
          <cell r="H2097">
            <v>2</v>
          </cell>
          <cell r="L2097">
            <v>2</v>
          </cell>
          <cell r="M2097" t="str">
            <v>KIRGIZİSTAN</v>
          </cell>
        </row>
        <row r="2098">
          <cell r="E2098">
            <v>3</v>
          </cell>
          <cell r="F2098">
            <v>3</v>
          </cell>
          <cell r="H2098">
            <v>2</v>
          </cell>
          <cell r="L2098">
            <v>2</v>
          </cell>
          <cell r="M2098" t="str">
            <v>KIRGIZİSTAN</v>
          </cell>
        </row>
        <row r="2099">
          <cell r="E2099">
            <v>3</v>
          </cell>
          <cell r="F2099">
            <v>3</v>
          </cell>
          <cell r="H2099">
            <v>2</v>
          </cell>
          <cell r="L2099">
            <v>2</v>
          </cell>
          <cell r="M2099" t="str">
            <v>KIRGIZİSTAN</v>
          </cell>
        </row>
        <row r="2100">
          <cell r="E2100">
            <v>3</v>
          </cell>
          <cell r="F2100">
            <v>3</v>
          </cell>
          <cell r="H2100">
            <v>2</v>
          </cell>
          <cell r="L2100">
            <v>2</v>
          </cell>
          <cell r="M2100" t="str">
            <v>KIRGIZİSTAN</v>
          </cell>
        </row>
        <row r="2101">
          <cell r="E2101">
            <v>3</v>
          </cell>
          <cell r="F2101">
            <v>3</v>
          </cell>
          <cell r="H2101">
            <v>2</v>
          </cell>
          <cell r="L2101">
            <v>3</v>
          </cell>
          <cell r="M2101" t="str">
            <v>KIRGIZİSTAN</v>
          </cell>
        </row>
        <row r="2102">
          <cell r="E2102">
            <v>3</v>
          </cell>
          <cell r="F2102">
            <v>3</v>
          </cell>
          <cell r="H2102">
            <v>2</v>
          </cell>
          <cell r="L2102">
            <v>2</v>
          </cell>
          <cell r="M2102" t="str">
            <v>KIRGIZİSTAN</v>
          </cell>
        </row>
        <row r="2103">
          <cell r="E2103">
            <v>3</v>
          </cell>
          <cell r="F2103">
            <v>3</v>
          </cell>
          <cell r="H2103">
            <v>2</v>
          </cell>
          <cell r="L2103">
            <v>3</v>
          </cell>
          <cell r="M2103" t="str">
            <v>KIRGIZİSTAN</v>
          </cell>
        </row>
        <row r="2104">
          <cell r="E2104">
            <v>3</v>
          </cell>
          <cell r="F2104">
            <v>3</v>
          </cell>
          <cell r="H2104">
            <v>2</v>
          </cell>
          <cell r="L2104">
            <v>3</v>
          </cell>
          <cell r="M2104" t="str">
            <v>KIRGIZİSTAN</v>
          </cell>
        </row>
        <row r="2105">
          <cell r="E2105">
            <v>3</v>
          </cell>
          <cell r="F2105">
            <v>3</v>
          </cell>
          <cell r="H2105">
            <v>2</v>
          </cell>
          <cell r="L2105">
            <v>3</v>
          </cell>
          <cell r="M2105" t="str">
            <v>KIRGIZİSTAN</v>
          </cell>
        </row>
        <row r="2106">
          <cell r="E2106">
            <v>3</v>
          </cell>
          <cell r="F2106">
            <v>3</v>
          </cell>
          <cell r="H2106">
            <v>2</v>
          </cell>
          <cell r="L2106">
            <v>2</v>
          </cell>
          <cell r="M2106" t="str">
            <v>KIRGIZİSTAN</v>
          </cell>
        </row>
        <row r="2107">
          <cell r="E2107">
            <v>3</v>
          </cell>
          <cell r="F2107">
            <v>3</v>
          </cell>
          <cell r="H2107">
            <v>2</v>
          </cell>
          <cell r="L2107">
            <v>2</v>
          </cell>
          <cell r="M2107" t="str">
            <v>KIRGIZİSTAN</v>
          </cell>
        </row>
        <row r="2108">
          <cell r="E2108">
            <v>3</v>
          </cell>
          <cell r="F2108">
            <v>3</v>
          </cell>
          <cell r="H2108">
            <v>2</v>
          </cell>
          <cell r="L2108">
            <v>2</v>
          </cell>
          <cell r="M2108" t="str">
            <v>KIRGIZİSTAN</v>
          </cell>
        </row>
        <row r="2109">
          <cell r="E2109">
            <v>3</v>
          </cell>
          <cell r="F2109">
            <v>3</v>
          </cell>
          <cell r="H2109">
            <v>2</v>
          </cell>
          <cell r="L2109">
            <v>3</v>
          </cell>
          <cell r="M2109" t="str">
            <v>KIRGIZİSTAN</v>
          </cell>
        </row>
        <row r="2110">
          <cell r="E2110">
            <v>3</v>
          </cell>
          <cell r="F2110">
            <v>3</v>
          </cell>
          <cell r="H2110">
            <v>2</v>
          </cell>
          <cell r="L2110">
            <v>3</v>
          </cell>
          <cell r="M2110" t="str">
            <v>KIRGIZİSTAN</v>
          </cell>
        </row>
        <row r="2111">
          <cell r="E2111">
            <v>3</v>
          </cell>
          <cell r="F2111">
            <v>3</v>
          </cell>
          <cell r="H2111">
            <v>2</v>
          </cell>
          <cell r="L2111">
            <v>2</v>
          </cell>
          <cell r="M2111" t="str">
            <v>KIRGIZİSTAN</v>
          </cell>
        </row>
        <row r="2112">
          <cell r="E2112">
            <v>3</v>
          </cell>
          <cell r="F2112">
            <v>3</v>
          </cell>
          <cell r="H2112">
            <v>2</v>
          </cell>
          <cell r="L2112">
            <v>3</v>
          </cell>
          <cell r="M2112" t="str">
            <v>KIRGIZİSTAN</v>
          </cell>
        </row>
        <row r="2113">
          <cell r="E2113">
            <v>3</v>
          </cell>
          <cell r="F2113">
            <v>3</v>
          </cell>
          <cell r="H2113">
            <v>2</v>
          </cell>
          <cell r="L2113">
            <v>2</v>
          </cell>
          <cell r="M2113" t="str">
            <v>KIRGIZİSTAN</v>
          </cell>
        </row>
        <row r="2114">
          <cell r="E2114">
            <v>3</v>
          </cell>
          <cell r="F2114">
            <v>3</v>
          </cell>
          <cell r="H2114">
            <v>2</v>
          </cell>
          <cell r="L2114">
            <v>2</v>
          </cell>
          <cell r="M2114" t="str">
            <v>KIRGIZİSTAN</v>
          </cell>
        </row>
        <row r="2115">
          <cell r="E2115">
            <v>3</v>
          </cell>
          <cell r="F2115">
            <v>3</v>
          </cell>
          <cell r="H2115">
            <v>2</v>
          </cell>
          <cell r="L2115">
            <v>2</v>
          </cell>
          <cell r="M2115" t="str">
            <v>KIRGIZİSTAN</v>
          </cell>
        </row>
        <row r="2116">
          <cell r="E2116">
            <v>3</v>
          </cell>
          <cell r="F2116">
            <v>3</v>
          </cell>
          <cell r="H2116">
            <v>2</v>
          </cell>
          <cell r="L2116">
            <v>3</v>
          </cell>
          <cell r="M2116" t="str">
            <v>KIRGIZİSTAN</v>
          </cell>
        </row>
        <row r="2117">
          <cell r="E2117">
            <v>3</v>
          </cell>
          <cell r="F2117">
            <v>3</v>
          </cell>
          <cell r="H2117">
            <v>2</v>
          </cell>
          <cell r="L2117">
            <v>2</v>
          </cell>
          <cell r="M2117" t="str">
            <v>KIRGIZİSTAN</v>
          </cell>
        </row>
        <row r="2118">
          <cell r="E2118">
            <v>3</v>
          </cell>
          <cell r="F2118">
            <v>3</v>
          </cell>
          <cell r="H2118">
            <v>2</v>
          </cell>
          <cell r="L2118">
            <v>3</v>
          </cell>
          <cell r="M2118" t="str">
            <v>KIRGIZİSTAN</v>
          </cell>
        </row>
        <row r="2119">
          <cell r="E2119">
            <v>3</v>
          </cell>
          <cell r="F2119">
            <v>3</v>
          </cell>
          <cell r="H2119">
            <v>2</v>
          </cell>
          <cell r="L2119">
            <v>2</v>
          </cell>
          <cell r="M2119" t="str">
            <v>KIRGIZİSTAN</v>
          </cell>
        </row>
        <row r="2120">
          <cell r="E2120">
            <v>3</v>
          </cell>
          <cell r="F2120">
            <v>3</v>
          </cell>
          <cell r="H2120">
            <v>2</v>
          </cell>
          <cell r="L2120">
            <v>2</v>
          </cell>
          <cell r="M2120" t="str">
            <v>KIRGIZİSTAN</v>
          </cell>
        </row>
        <row r="2121">
          <cell r="E2121">
            <v>3</v>
          </cell>
          <cell r="F2121">
            <v>3</v>
          </cell>
          <cell r="H2121">
            <v>2</v>
          </cell>
          <cell r="L2121">
            <v>2</v>
          </cell>
          <cell r="M2121" t="str">
            <v>KIRGIZİSTAN</v>
          </cell>
        </row>
        <row r="2122">
          <cell r="E2122">
            <v>3</v>
          </cell>
          <cell r="F2122">
            <v>3</v>
          </cell>
          <cell r="H2122">
            <v>2</v>
          </cell>
          <cell r="L2122">
            <v>2</v>
          </cell>
          <cell r="M2122" t="str">
            <v>KIRGIZİSTAN</v>
          </cell>
        </row>
        <row r="2123">
          <cell r="E2123">
            <v>3</v>
          </cell>
          <cell r="F2123">
            <v>3</v>
          </cell>
          <cell r="H2123">
            <v>2</v>
          </cell>
          <cell r="L2123">
            <v>2</v>
          </cell>
          <cell r="M2123" t="str">
            <v>KIRGIZİSTAN</v>
          </cell>
        </row>
        <row r="2124">
          <cell r="E2124">
            <v>3</v>
          </cell>
          <cell r="F2124">
            <v>3</v>
          </cell>
          <cell r="H2124">
            <v>2</v>
          </cell>
          <cell r="L2124">
            <v>2</v>
          </cell>
          <cell r="M2124" t="str">
            <v>KIRGIZİSTAN</v>
          </cell>
        </row>
        <row r="2125">
          <cell r="E2125">
            <v>3</v>
          </cell>
          <cell r="F2125">
            <v>3</v>
          </cell>
          <cell r="H2125">
            <v>2</v>
          </cell>
          <cell r="L2125">
            <v>3</v>
          </cell>
          <cell r="M2125" t="str">
            <v>KIRGIZİSTAN</v>
          </cell>
        </row>
        <row r="2126">
          <cell r="E2126">
            <v>3</v>
          </cell>
          <cell r="F2126">
            <v>3</v>
          </cell>
          <cell r="H2126">
            <v>2</v>
          </cell>
          <cell r="L2126">
            <v>3</v>
          </cell>
          <cell r="M2126" t="str">
            <v>KIRGIZİSTAN</v>
          </cell>
        </row>
        <row r="2127">
          <cell r="E2127">
            <v>3</v>
          </cell>
          <cell r="F2127">
            <v>3</v>
          </cell>
          <cell r="H2127">
            <v>2</v>
          </cell>
          <cell r="L2127">
            <v>3</v>
          </cell>
          <cell r="M2127" t="str">
            <v>KIRGIZİSTAN</v>
          </cell>
        </row>
        <row r="2128">
          <cell r="E2128">
            <v>3</v>
          </cell>
          <cell r="F2128">
            <v>3</v>
          </cell>
          <cell r="H2128">
            <v>2</v>
          </cell>
          <cell r="L2128">
            <v>2</v>
          </cell>
          <cell r="M2128" t="str">
            <v>KIRGIZİSTAN</v>
          </cell>
        </row>
        <row r="2129">
          <cell r="E2129">
            <v>3</v>
          </cell>
          <cell r="F2129">
            <v>3</v>
          </cell>
          <cell r="H2129">
            <v>2</v>
          </cell>
          <cell r="L2129">
            <v>2</v>
          </cell>
          <cell r="M2129" t="str">
            <v>KIRGIZİSTAN</v>
          </cell>
        </row>
        <row r="2130">
          <cell r="E2130">
            <v>3</v>
          </cell>
          <cell r="F2130">
            <v>3</v>
          </cell>
          <cell r="H2130">
            <v>2</v>
          </cell>
          <cell r="L2130">
            <v>2</v>
          </cell>
          <cell r="M2130" t="str">
            <v>D</v>
          </cell>
        </row>
        <row r="2131">
          <cell r="E2131">
            <v>3</v>
          </cell>
          <cell r="F2131">
            <v>3</v>
          </cell>
          <cell r="H2131">
            <v>2</v>
          </cell>
          <cell r="L2131">
            <v>2</v>
          </cell>
          <cell r="M2131" t="str">
            <v>D</v>
          </cell>
        </row>
        <row r="2132">
          <cell r="E2132">
            <v>3</v>
          </cell>
          <cell r="F2132">
            <v>3</v>
          </cell>
          <cell r="H2132">
            <v>2</v>
          </cell>
          <cell r="L2132">
            <v>2</v>
          </cell>
          <cell r="M2132" t="str">
            <v>D</v>
          </cell>
        </row>
        <row r="2133">
          <cell r="E2133">
            <v>3</v>
          </cell>
          <cell r="F2133">
            <v>3</v>
          </cell>
          <cell r="H2133">
            <v>2</v>
          </cell>
          <cell r="L2133">
            <v>1</v>
          </cell>
          <cell r="M2133" t="str">
            <v>D</v>
          </cell>
        </row>
        <row r="2134">
          <cell r="E2134">
            <v>3</v>
          </cell>
          <cell r="F2134">
            <v>3</v>
          </cell>
          <cell r="H2134">
            <v>2</v>
          </cell>
          <cell r="L2134">
            <v>2</v>
          </cell>
          <cell r="M2134" t="str">
            <v>SNG</v>
          </cell>
        </row>
        <row r="2135">
          <cell r="E2135">
            <v>3</v>
          </cell>
          <cell r="F2135">
            <v>3</v>
          </cell>
          <cell r="H2135">
            <v>2</v>
          </cell>
          <cell r="L2135">
            <v>2</v>
          </cell>
          <cell r="M2135" t="str">
            <v>SNG</v>
          </cell>
        </row>
        <row r="2136">
          <cell r="E2136">
            <v>3</v>
          </cell>
          <cell r="F2136">
            <v>3</v>
          </cell>
          <cell r="H2136">
            <v>2</v>
          </cell>
          <cell r="L2136">
            <v>2</v>
          </cell>
          <cell r="M2136" t="str">
            <v>SNG</v>
          </cell>
        </row>
        <row r="2137">
          <cell r="E2137">
            <v>3</v>
          </cell>
          <cell r="F2137">
            <v>3</v>
          </cell>
          <cell r="H2137">
            <v>2</v>
          </cell>
          <cell r="L2137">
            <v>2</v>
          </cell>
          <cell r="M2137" t="str">
            <v>SNG</v>
          </cell>
        </row>
        <row r="2138">
          <cell r="E2138">
            <v>4</v>
          </cell>
          <cell r="F2138">
            <v>1</v>
          </cell>
          <cell r="H2138">
            <v>2</v>
          </cell>
          <cell r="L2138">
            <v>2</v>
          </cell>
          <cell r="M2138" t="str">
            <v>KIRGIZİSTAN</v>
          </cell>
        </row>
        <row r="2139">
          <cell r="E2139">
            <v>4</v>
          </cell>
          <cell r="F2139">
            <v>1</v>
          </cell>
          <cell r="H2139">
            <v>2</v>
          </cell>
          <cell r="L2139">
            <v>3</v>
          </cell>
          <cell r="M2139" t="str">
            <v>KIRGIZİSTAN</v>
          </cell>
        </row>
        <row r="2140">
          <cell r="E2140">
            <v>4</v>
          </cell>
          <cell r="F2140">
            <v>1</v>
          </cell>
          <cell r="H2140">
            <v>2</v>
          </cell>
          <cell r="L2140">
            <v>3</v>
          </cell>
          <cell r="M2140" t="str">
            <v>KIRGIZİSTAN</v>
          </cell>
        </row>
        <row r="2141">
          <cell r="E2141">
            <v>4</v>
          </cell>
          <cell r="F2141">
            <v>1</v>
          </cell>
          <cell r="H2141">
            <v>2</v>
          </cell>
          <cell r="L2141">
            <v>2</v>
          </cell>
          <cell r="M2141" t="str">
            <v>KIRGIZİSTAN</v>
          </cell>
        </row>
        <row r="2142">
          <cell r="E2142">
            <v>4</v>
          </cell>
          <cell r="F2142">
            <v>1</v>
          </cell>
          <cell r="H2142">
            <v>2</v>
          </cell>
          <cell r="L2142">
            <v>3</v>
          </cell>
          <cell r="M2142" t="str">
            <v>KIRGIZİSTAN</v>
          </cell>
        </row>
        <row r="2143">
          <cell r="E2143">
            <v>4</v>
          </cell>
          <cell r="F2143">
            <v>1</v>
          </cell>
          <cell r="H2143">
            <v>2</v>
          </cell>
          <cell r="L2143">
            <v>2</v>
          </cell>
          <cell r="M2143" t="str">
            <v>KIRGIZİSTAN</v>
          </cell>
        </row>
        <row r="2144">
          <cell r="E2144">
            <v>4</v>
          </cell>
          <cell r="F2144">
            <v>1</v>
          </cell>
          <cell r="H2144">
            <v>2</v>
          </cell>
          <cell r="L2144">
            <v>2</v>
          </cell>
          <cell r="M2144" t="str">
            <v>KIRGIZİSTAN</v>
          </cell>
        </row>
        <row r="2145">
          <cell r="E2145">
            <v>4</v>
          </cell>
          <cell r="F2145">
            <v>1</v>
          </cell>
          <cell r="H2145">
            <v>2</v>
          </cell>
          <cell r="L2145">
            <v>2</v>
          </cell>
          <cell r="M2145" t="str">
            <v>KIRGIZİSTAN</v>
          </cell>
        </row>
        <row r="2146">
          <cell r="E2146">
            <v>4</v>
          </cell>
          <cell r="F2146">
            <v>1</v>
          </cell>
          <cell r="H2146">
            <v>2</v>
          </cell>
          <cell r="L2146">
            <v>3</v>
          </cell>
          <cell r="M2146" t="str">
            <v>KIRGIZİSTAN</v>
          </cell>
        </row>
        <row r="2147">
          <cell r="E2147">
            <v>4</v>
          </cell>
          <cell r="F2147">
            <v>1</v>
          </cell>
          <cell r="H2147">
            <v>2</v>
          </cell>
          <cell r="L2147">
            <v>2</v>
          </cell>
          <cell r="M2147" t="str">
            <v>KIRGIZİSTAN</v>
          </cell>
        </row>
        <row r="2148">
          <cell r="E2148">
            <v>4</v>
          </cell>
          <cell r="F2148">
            <v>1</v>
          </cell>
          <cell r="H2148">
            <v>2</v>
          </cell>
          <cell r="L2148">
            <v>2</v>
          </cell>
          <cell r="M2148" t="str">
            <v>KIRGIZİSTAN</v>
          </cell>
        </row>
        <row r="2149">
          <cell r="E2149">
            <v>4</v>
          </cell>
          <cell r="F2149">
            <v>1</v>
          </cell>
          <cell r="H2149">
            <v>2</v>
          </cell>
          <cell r="L2149">
            <v>3</v>
          </cell>
          <cell r="M2149" t="str">
            <v>KIRGIZİSTAN</v>
          </cell>
        </row>
        <row r="2150">
          <cell r="E2150">
            <v>4</v>
          </cell>
          <cell r="F2150">
            <v>1</v>
          </cell>
          <cell r="H2150">
            <v>2</v>
          </cell>
          <cell r="L2150">
            <v>2</v>
          </cell>
          <cell r="M2150" t="str">
            <v>KIRGIZİSTAN</v>
          </cell>
        </row>
        <row r="2151">
          <cell r="E2151">
            <v>4</v>
          </cell>
          <cell r="F2151">
            <v>1</v>
          </cell>
          <cell r="H2151">
            <v>2</v>
          </cell>
          <cell r="L2151">
            <v>2</v>
          </cell>
          <cell r="M2151" t="str">
            <v>KIRGIZİSTAN</v>
          </cell>
        </row>
        <row r="2152">
          <cell r="E2152">
            <v>4</v>
          </cell>
          <cell r="F2152">
            <v>1</v>
          </cell>
          <cell r="H2152">
            <v>2</v>
          </cell>
          <cell r="L2152">
            <v>2</v>
          </cell>
          <cell r="M2152" t="str">
            <v>KIRGIZİSTAN</v>
          </cell>
        </row>
        <row r="2153">
          <cell r="E2153">
            <v>4</v>
          </cell>
          <cell r="F2153">
            <v>1</v>
          </cell>
          <cell r="H2153">
            <v>2</v>
          </cell>
          <cell r="L2153">
            <v>2</v>
          </cell>
          <cell r="M2153" t="str">
            <v>KIRGIZİSTAN</v>
          </cell>
        </row>
        <row r="2154">
          <cell r="E2154">
            <v>4</v>
          </cell>
          <cell r="F2154">
            <v>1</v>
          </cell>
          <cell r="H2154">
            <v>2</v>
          </cell>
          <cell r="L2154">
            <v>2</v>
          </cell>
          <cell r="M2154" t="str">
            <v>KIRGIZİSTAN</v>
          </cell>
        </row>
        <row r="2155">
          <cell r="E2155">
            <v>4</v>
          </cell>
          <cell r="F2155">
            <v>1</v>
          </cell>
          <cell r="H2155">
            <v>2</v>
          </cell>
          <cell r="L2155">
            <v>2</v>
          </cell>
          <cell r="M2155" t="str">
            <v>KIRGIZİSTAN</v>
          </cell>
        </row>
        <row r="2156">
          <cell r="E2156">
            <v>4</v>
          </cell>
          <cell r="F2156">
            <v>1</v>
          </cell>
          <cell r="H2156">
            <v>2</v>
          </cell>
          <cell r="L2156">
            <v>3</v>
          </cell>
          <cell r="M2156" t="str">
            <v>KIRGIZİSTAN</v>
          </cell>
        </row>
        <row r="2157">
          <cell r="E2157">
            <v>4</v>
          </cell>
          <cell r="F2157">
            <v>1</v>
          </cell>
          <cell r="H2157">
            <v>2</v>
          </cell>
          <cell r="L2157">
            <v>3</v>
          </cell>
          <cell r="M2157" t="str">
            <v>KIRGIZİSTAN</v>
          </cell>
        </row>
        <row r="2158">
          <cell r="E2158">
            <v>4</v>
          </cell>
          <cell r="F2158">
            <v>1</v>
          </cell>
          <cell r="H2158">
            <v>2</v>
          </cell>
          <cell r="L2158">
            <v>2</v>
          </cell>
          <cell r="M2158" t="str">
            <v>KIRGIZİSTAN</v>
          </cell>
        </row>
        <row r="2159">
          <cell r="E2159">
            <v>4</v>
          </cell>
          <cell r="F2159">
            <v>1</v>
          </cell>
          <cell r="H2159">
            <v>2</v>
          </cell>
          <cell r="L2159">
            <v>3</v>
          </cell>
          <cell r="M2159" t="str">
            <v>KIRGIZİSTAN</v>
          </cell>
        </row>
        <row r="2160">
          <cell r="E2160">
            <v>4</v>
          </cell>
          <cell r="F2160">
            <v>1</v>
          </cell>
          <cell r="H2160">
            <v>2</v>
          </cell>
          <cell r="L2160">
            <v>3</v>
          </cell>
          <cell r="M2160" t="str">
            <v>KIRGIZİSTAN</v>
          </cell>
        </row>
        <row r="2161">
          <cell r="E2161">
            <v>4</v>
          </cell>
          <cell r="F2161">
            <v>1</v>
          </cell>
          <cell r="H2161">
            <v>2</v>
          </cell>
          <cell r="L2161">
            <v>3</v>
          </cell>
          <cell r="M2161" t="str">
            <v>KIRGIZİSTAN</v>
          </cell>
        </row>
        <row r="2162">
          <cell r="E2162">
            <v>4</v>
          </cell>
          <cell r="F2162">
            <v>1</v>
          </cell>
          <cell r="H2162">
            <v>1</v>
          </cell>
          <cell r="L2162">
            <v>3</v>
          </cell>
          <cell r="M2162" t="str">
            <v>KIRGIZİSTAN</v>
          </cell>
        </row>
        <row r="2163">
          <cell r="E2163">
            <v>4</v>
          </cell>
          <cell r="F2163">
            <v>1</v>
          </cell>
          <cell r="H2163">
            <v>1</v>
          </cell>
          <cell r="L2163">
            <v>2</v>
          </cell>
          <cell r="M2163" t="str">
            <v>KIRGIZİSTAN</v>
          </cell>
        </row>
        <row r="2164">
          <cell r="E2164">
            <v>4</v>
          </cell>
          <cell r="F2164">
            <v>1</v>
          </cell>
          <cell r="H2164">
            <v>1</v>
          </cell>
          <cell r="L2164">
            <v>3</v>
          </cell>
          <cell r="M2164" t="str">
            <v>KIRGIZİSTAN</v>
          </cell>
        </row>
        <row r="2165">
          <cell r="E2165">
            <v>4</v>
          </cell>
          <cell r="F2165">
            <v>1</v>
          </cell>
          <cell r="H2165">
            <v>1</v>
          </cell>
          <cell r="L2165">
            <v>3</v>
          </cell>
          <cell r="M2165" t="str">
            <v>KIRGIZİSTAN</v>
          </cell>
        </row>
        <row r="2166">
          <cell r="E2166">
            <v>4</v>
          </cell>
          <cell r="F2166">
            <v>1</v>
          </cell>
          <cell r="H2166">
            <v>1</v>
          </cell>
          <cell r="L2166">
            <v>2</v>
          </cell>
          <cell r="M2166" t="str">
            <v>KIRGIZİSTAN</v>
          </cell>
        </row>
        <row r="2167">
          <cell r="E2167">
            <v>4</v>
          </cell>
          <cell r="F2167">
            <v>1</v>
          </cell>
          <cell r="H2167">
            <v>1</v>
          </cell>
          <cell r="L2167">
            <v>2</v>
          </cell>
          <cell r="M2167" t="str">
            <v>KIRGIZİSTAN</v>
          </cell>
        </row>
        <row r="2168">
          <cell r="E2168">
            <v>4</v>
          </cell>
          <cell r="F2168">
            <v>1</v>
          </cell>
          <cell r="H2168">
            <v>1</v>
          </cell>
          <cell r="L2168">
            <v>3</v>
          </cell>
          <cell r="M2168" t="str">
            <v>KIRGIZİSTAN</v>
          </cell>
        </row>
        <row r="2169">
          <cell r="E2169">
            <v>4</v>
          </cell>
          <cell r="F2169">
            <v>1</v>
          </cell>
          <cell r="H2169">
            <v>1</v>
          </cell>
          <cell r="L2169">
            <v>2</v>
          </cell>
          <cell r="M2169" t="str">
            <v>KIRGIZİSTAN</v>
          </cell>
        </row>
        <row r="2170">
          <cell r="E2170">
            <v>4</v>
          </cell>
          <cell r="F2170">
            <v>1</v>
          </cell>
          <cell r="H2170">
            <v>2</v>
          </cell>
          <cell r="L2170">
            <v>2</v>
          </cell>
          <cell r="M2170" t="str">
            <v>SNG</v>
          </cell>
        </row>
        <row r="2171">
          <cell r="E2171">
            <v>4</v>
          </cell>
          <cell r="F2171">
            <v>1</v>
          </cell>
          <cell r="H2171">
            <v>2</v>
          </cell>
          <cell r="L2171">
            <v>2</v>
          </cell>
          <cell r="M2171" t="str">
            <v>SNG</v>
          </cell>
        </row>
        <row r="2172">
          <cell r="E2172">
            <v>4</v>
          </cell>
          <cell r="F2172">
            <v>1</v>
          </cell>
          <cell r="H2172">
            <v>2</v>
          </cell>
          <cell r="L2172">
            <v>2</v>
          </cell>
          <cell r="M2172" t="str">
            <v>D</v>
          </cell>
        </row>
        <row r="2173">
          <cell r="E2173">
            <v>4</v>
          </cell>
          <cell r="F2173">
            <v>1</v>
          </cell>
          <cell r="H2173">
            <v>2</v>
          </cell>
          <cell r="L2173">
            <v>2</v>
          </cell>
          <cell r="M2173" t="str">
            <v>SNG</v>
          </cell>
        </row>
        <row r="2174">
          <cell r="E2174">
            <v>4</v>
          </cell>
          <cell r="F2174">
            <v>2</v>
          </cell>
          <cell r="H2174">
            <v>2</v>
          </cell>
          <cell r="L2174">
            <v>2</v>
          </cell>
          <cell r="M2174" t="str">
            <v>KIRGIZİSTAN</v>
          </cell>
        </row>
        <row r="2175">
          <cell r="E2175">
            <v>4</v>
          </cell>
          <cell r="F2175">
            <v>2</v>
          </cell>
          <cell r="H2175">
            <v>2</v>
          </cell>
          <cell r="L2175">
            <v>2</v>
          </cell>
          <cell r="M2175" t="str">
            <v>KIRGIZİSTAN</v>
          </cell>
        </row>
        <row r="2176">
          <cell r="E2176">
            <v>4</v>
          </cell>
          <cell r="F2176">
            <v>2</v>
          </cell>
          <cell r="H2176">
            <v>2</v>
          </cell>
          <cell r="L2176">
            <v>2</v>
          </cell>
          <cell r="M2176" t="str">
            <v>KIRGIZİSTAN</v>
          </cell>
        </row>
        <row r="2177">
          <cell r="E2177">
            <v>4</v>
          </cell>
          <cell r="F2177">
            <v>2</v>
          </cell>
          <cell r="H2177">
            <v>2</v>
          </cell>
          <cell r="L2177">
            <v>2</v>
          </cell>
          <cell r="M2177" t="str">
            <v>KIRGIZİSTAN</v>
          </cell>
        </row>
        <row r="2178">
          <cell r="E2178">
            <v>4</v>
          </cell>
          <cell r="F2178">
            <v>2</v>
          </cell>
          <cell r="H2178">
            <v>2</v>
          </cell>
          <cell r="L2178">
            <v>2</v>
          </cell>
          <cell r="M2178" t="str">
            <v>KIRGIZİSTAN</v>
          </cell>
        </row>
        <row r="2179">
          <cell r="E2179">
            <v>4</v>
          </cell>
          <cell r="F2179">
            <v>2</v>
          </cell>
          <cell r="H2179">
            <v>2</v>
          </cell>
          <cell r="L2179">
            <v>3</v>
          </cell>
          <cell r="M2179" t="str">
            <v>KIRGIZİSTAN</v>
          </cell>
        </row>
        <row r="2180">
          <cell r="E2180">
            <v>4</v>
          </cell>
          <cell r="F2180">
            <v>2</v>
          </cell>
          <cell r="H2180">
            <v>2</v>
          </cell>
          <cell r="L2180">
            <v>2</v>
          </cell>
          <cell r="M2180" t="str">
            <v>KIRGIZİSTAN</v>
          </cell>
        </row>
        <row r="2181">
          <cell r="E2181">
            <v>4</v>
          </cell>
          <cell r="F2181">
            <v>2</v>
          </cell>
          <cell r="H2181">
            <v>2</v>
          </cell>
          <cell r="L2181">
            <v>2</v>
          </cell>
          <cell r="M2181" t="str">
            <v>KIRGIZİSTAN</v>
          </cell>
        </row>
        <row r="2182">
          <cell r="E2182">
            <v>4</v>
          </cell>
          <cell r="F2182">
            <v>2</v>
          </cell>
          <cell r="H2182">
            <v>2</v>
          </cell>
          <cell r="L2182">
            <v>2</v>
          </cell>
          <cell r="M2182" t="str">
            <v>KIRGIZİSTAN</v>
          </cell>
        </row>
        <row r="2183">
          <cell r="E2183">
            <v>4</v>
          </cell>
          <cell r="F2183">
            <v>2</v>
          </cell>
          <cell r="H2183">
            <v>2</v>
          </cell>
          <cell r="L2183">
            <v>2</v>
          </cell>
          <cell r="M2183" t="str">
            <v>KIRGIZİSTAN</v>
          </cell>
        </row>
        <row r="2184">
          <cell r="E2184">
            <v>4</v>
          </cell>
          <cell r="F2184">
            <v>2</v>
          </cell>
          <cell r="H2184">
            <v>2</v>
          </cell>
          <cell r="L2184">
            <v>2</v>
          </cell>
          <cell r="M2184" t="str">
            <v>KIRGIZİSTAN</v>
          </cell>
        </row>
        <row r="2185">
          <cell r="E2185">
            <v>4</v>
          </cell>
          <cell r="F2185">
            <v>2</v>
          </cell>
          <cell r="H2185">
            <v>2</v>
          </cell>
          <cell r="L2185">
            <v>2</v>
          </cell>
          <cell r="M2185" t="str">
            <v>KIRGIZİSTAN</v>
          </cell>
        </row>
        <row r="2186">
          <cell r="E2186">
            <v>4</v>
          </cell>
          <cell r="F2186">
            <v>2</v>
          </cell>
          <cell r="H2186">
            <v>2</v>
          </cell>
          <cell r="L2186">
            <v>2</v>
          </cell>
          <cell r="M2186" t="str">
            <v>KIRGIZİSTAN</v>
          </cell>
        </row>
        <row r="2187">
          <cell r="E2187">
            <v>4</v>
          </cell>
          <cell r="F2187">
            <v>2</v>
          </cell>
          <cell r="H2187">
            <v>2</v>
          </cell>
          <cell r="L2187">
            <v>3</v>
          </cell>
          <cell r="M2187" t="str">
            <v>KIRGIZİSTAN</v>
          </cell>
        </row>
        <row r="2188">
          <cell r="E2188">
            <v>4</v>
          </cell>
          <cell r="F2188">
            <v>3</v>
          </cell>
          <cell r="H2188">
            <v>2</v>
          </cell>
          <cell r="L2188">
            <v>2</v>
          </cell>
          <cell r="M2188" t="str">
            <v>KIRGIZİSTAN</v>
          </cell>
        </row>
        <row r="2189">
          <cell r="E2189">
            <v>4</v>
          </cell>
          <cell r="F2189">
            <v>3</v>
          </cell>
          <cell r="H2189">
            <v>2</v>
          </cell>
          <cell r="L2189">
            <v>2</v>
          </cell>
          <cell r="M2189" t="str">
            <v>KIRGIZİSTAN</v>
          </cell>
        </row>
        <row r="2190">
          <cell r="E2190">
            <v>4</v>
          </cell>
          <cell r="F2190">
            <v>3</v>
          </cell>
          <cell r="H2190">
            <v>2</v>
          </cell>
          <cell r="L2190">
            <v>2</v>
          </cell>
          <cell r="M2190" t="str">
            <v>KIRGIZİSTAN</v>
          </cell>
        </row>
        <row r="2191">
          <cell r="E2191">
            <v>4</v>
          </cell>
          <cell r="F2191">
            <v>3</v>
          </cell>
          <cell r="H2191">
            <v>2</v>
          </cell>
          <cell r="L2191">
            <v>2</v>
          </cell>
          <cell r="M2191" t="str">
            <v>KIRGIZİSTAN</v>
          </cell>
        </row>
        <row r="2192">
          <cell r="E2192">
            <v>4</v>
          </cell>
          <cell r="F2192">
            <v>3</v>
          </cell>
          <cell r="H2192">
            <v>2</v>
          </cell>
          <cell r="L2192">
            <v>2</v>
          </cell>
          <cell r="M2192" t="str">
            <v>KIRGIZİSTAN</v>
          </cell>
        </row>
        <row r="2193">
          <cell r="E2193">
            <v>4</v>
          </cell>
          <cell r="F2193">
            <v>3</v>
          </cell>
          <cell r="H2193">
            <v>2</v>
          </cell>
          <cell r="L2193">
            <v>2</v>
          </cell>
          <cell r="M2193" t="str">
            <v>KIRGIZİSTAN</v>
          </cell>
        </row>
        <row r="2194">
          <cell r="E2194">
            <v>4</v>
          </cell>
          <cell r="F2194">
            <v>3</v>
          </cell>
          <cell r="H2194">
            <v>2</v>
          </cell>
          <cell r="L2194">
            <v>2</v>
          </cell>
          <cell r="M2194" t="str">
            <v>KIRGIZİSTAN</v>
          </cell>
        </row>
        <row r="2195">
          <cell r="E2195">
            <v>4</v>
          </cell>
          <cell r="F2195">
            <v>3</v>
          </cell>
          <cell r="H2195">
            <v>2</v>
          </cell>
          <cell r="L2195">
            <v>2</v>
          </cell>
          <cell r="M2195" t="str">
            <v>KIRGIZİSTAN</v>
          </cell>
        </row>
        <row r="2196">
          <cell r="E2196">
            <v>4</v>
          </cell>
          <cell r="F2196">
            <v>3</v>
          </cell>
          <cell r="H2196">
            <v>2</v>
          </cell>
          <cell r="L2196">
            <v>2</v>
          </cell>
          <cell r="M2196" t="str">
            <v>KIRGIZİSTAN</v>
          </cell>
        </row>
        <row r="2197">
          <cell r="E2197">
            <v>4</v>
          </cell>
          <cell r="F2197">
            <v>3</v>
          </cell>
          <cell r="H2197">
            <v>2</v>
          </cell>
          <cell r="L2197">
            <v>2</v>
          </cell>
          <cell r="M2197" t="str">
            <v>KIRGIZİSTAN</v>
          </cell>
        </row>
        <row r="2198">
          <cell r="E2198">
            <v>4</v>
          </cell>
          <cell r="F2198">
            <v>3</v>
          </cell>
          <cell r="H2198">
            <v>2</v>
          </cell>
          <cell r="L2198">
            <v>2</v>
          </cell>
          <cell r="M2198" t="str">
            <v>KIRGIZİSTAN</v>
          </cell>
        </row>
        <row r="2199">
          <cell r="E2199">
            <v>4</v>
          </cell>
          <cell r="F2199">
            <v>3</v>
          </cell>
          <cell r="H2199">
            <v>2</v>
          </cell>
          <cell r="L2199">
            <v>2</v>
          </cell>
          <cell r="M2199" t="str">
            <v>KIRGIZİSTAN</v>
          </cell>
        </row>
        <row r="2200">
          <cell r="E2200">
            <v>4</v>
          </cell>
          <cell r="F2200">
            <v>3</v>
          </cell>
          <cell r="H2200">
            <v>2</v>
          </cell>
          <cell r="L2200">
            <v>2</v>
          </cell>
          <cell r="M2200" t="str">
            <v>KIRGIZİSTAN</v>
          </cell>
        </row>
        <row r="2201">
          <cell r="E2201">
            <v>4</v>
          </cell>
          <cell r="F2201">
            <v>3</v>
          </cell>
          <cell r="H2201">
            <v>2</v>
          </cell>
          <cell r="L2201">
            <v>2</v>
          </cell>
          <cell r="M2201" t="str">
            <v>KIRGIZİSTAN</v>
          </cell>
        </row>
        <row r="2202">
          <cell r="E2202">
            <v>4</v>
          </cell>
          <cell r="F2202">
            <v>3</v>
          </cell>
          <cell r="H2202">
            <v>2</v>
          </cell>
          <cell r="L2202">
            <v>3</v>
          </cell>
          <cell r="M2202" t="str">
            <v>KIRGIZİSTAN</v>
          </cell>
        </row>
        <row r="2203">
          <cell r="E2203">
            <v>4</v>
          </cell>
          <cell r="F2203">
            <v>3</v>
          </cell>
          <cell r="H2203">
            <v>2</v>
          </cell>
          <cell r="L2203">
            <v>2</v>
          </cell>
          <cell r="M2203" t="str">
            <v>KIRGIZİSTAN</v>
          </cell>
        </row>
        <row r="2204">
          <cell r="E2204">
            <v>4</v>
          </cell>
          <cell r="F2204">
            <v>3</v>
          </cell>
          <cell r="H2204">
            <v>2</v>
          </cell>
          <cell r="L2204">
            <v>2</v>
          </cell>
          <cell r="M2204" t="str">
            <v>KIRGIZİSTAN</v>
          </cell>
        </row>
        <row r="2205">
          <cell r="E2205">
            <v>4</v>
          </cell>
          <cell r="F2205">
            <v>3</v>
          </cell>
          <cell r="H2205">
            <v>2</v>
          </cell>
          <cell r="L2205">
            <v>2</v>
          </cell>
          <cell r="M2205" t="str">
            <v>KIRGIZİSTAN</v>
          </cell>
        </row>
        <row r="2206">
          <cell r="E2206">
            <v>4</v>
          </cell>
          <cell r="F2206">
            <v>3</v>
          </cell>
          <cell r="H2206">
            <v>2</v>
          </cell>
          <cell r="L2206">
            <v>2</v>
          </cell>
          <cell r="M2206" t="str">
            <v>KIRGIZİSTAN</v>
          </cell>
        </row>
        <row r="2207">
          <cell r="E2207">
            <v>4</v>
          </cell>
          <cell r="F2207">
            <v>3</v>
          </cell>
          <cell r="H2207">
            <v>2</v>
          </cell>
          <cell r="L2207">
            <v>3</v>
          </cell>
          <cell r="M2207" t="str">
            <v>KIRGIZİSTAN</v>
          </cell>
        </row>
        <row r="2208">
          <cell r="E2208">
            <v>4</v>
          </cell>
          <cell r="F2208">
            <v>3</v>
          </cell>
          <cell r="H2208">
            <v>2</v>
          </cell>
          <cell r="L2208">
            <v>2</v>
          </cell>
          <cell r="M2208" t="str">
            <v>KIRGIZİSTAN</v>
          </cell>
        </row>
        <row r="2209">
          <cell r="E2209">
            <v>4</v>
          </cell>
          <cell r="F2209">
            <v>3</v>
          </cell>
          <cell r="H2209">
            <v>2</v>
          </cell>
          <cell r="L2209">
            <v>2</v>
          </cell>
          <cell r="M2209" t="str">
            <v>KIRGIZİSTAN</v>
          </cell>
        </row>
        <row r="2210">
          <cell r="E2210">
            <v>4</v>
          </cell>
          <cell r="F2210">
            <v>3</v>
          </cell>
          <cell r="H2210">
            <v>2</v>
          </cell>
          <cell r="L2210">
            <v>2</v>
          </cell>
          <cell r="M2210" t="str">
            <v>KIRGIZİSTAN</v>
          </cell>
        </row>
        <row r="2211">
          <cell r="E2211">
            <v>4</v>
          </cell>
          <cell r="F2211">
            <v>3</v>
          </cell>
          <cell r="H2211">
            <v>1</v>
          </cell>
          <cell r="L2211">
            <v>2</v>
          </cell>
          <cell r="M2211" t="str">
            <v>KIRGIZİSTAN</v>
          </cell>
        </row>
        <row r="2212">
          <cell r="E2212">
            <v>4</v>
          </cell>
          <cell r="F2212">
            <v>3</v>
          </cell>
          <cell r="H2212">
            <v>1</v>
          </cell>
          <cell r="L2212">
            <v>2</v>
          </cell>
          <cell r="M2212" t="str">
            <v>KIRGIZİSTAN</v>
          </cell>
        </row>
        <row r="2213">
          <cell r="E2213">
            <v>4</v>
          </cell>
          <cell r="F2213">
            <v>3</v>
          </cell>
          <cell r="H2213">
            <v>1</v>
          </cell>
          <cell r="L2213">
            <v>2</v>
          </cell>
          <cell r="M2213" t="str">
            <v>KIRGIZİSTAN</v>
          </cell>
        </row>
        <row r="2214">
          <cell r="E2214">
            <v>4</v>
          </cell>
          <cell r="F2214">
            <v>3</v>
          </cell>
          <cell r="H2214">
            <v>1</v>
          </cell>
          <cell r="L2214">
            <v>3</v>
          </cell>
          <cell r="M2214" t="str">
            <v>KIRGIZİSTAN</v>
          </cell>
        </row>
        <row r="2215">
          <cell r="E2215">
            <v>4</v>
          </cell>
          <cell r="F2215">
            <v>4</v>
          </cell>
          <cell r="H2215">
            <v>2</v>
          </cell>
          <cell r="L2215">
            <v>2</v>
          </cell>
          <cell r="M2215" t="str">
            <v>KIRGIZİSTAN</v>
          </cell>
        </row>
        <row r="2216">
          <cell r="E2216">
            <v>4</v>
          </cell>
          <cell r="F2216">
            <v>4</v>
          </cell>
          <cell r="H2216">
            <v>2</v>
          </cell>
          <cell r="L2216">
            <v>2</v>
          </cell>
          <cell r="M2216" t="str">
            <v>KIRGIZİSTAN</v>
          </cell>
        </row>
        <row r="2217">
          <cell r="E2217">
            <v>4</v>
          </cell>
          <cell r="F2217">
            <v>4</v>
          </cell>
          <cell r="H2217">
            <v>2</v>
          </cell>
          <cell r="L2217">
            <v>2</v>
          </cell>
          <cell r="M2217" t="str">
            <v>KIRGIZİSTAN</v>
          </cell>
        </row>
        <row r="2218">
          <cell r="E2218">
            <v>4</v>
          </cell>
          <cell r="F2218">
            <v>4</v>
          </cell>
          <cell r="H2218">
            <v>2</v>
          </cell>
          <cell r="L2218">
            <v>2</v>
          </cell>
          <cell r="M2218" t="str">
            <v>KIRGIZİSTAN</v>
          </cell>
        </row>
        <row r="2219">
          <cell r="E2219">
            <v>4</v>
          </cell>
          <cell r="F2219">
            <v>4</v>
          </cell>
          <cell r="H2219">
            <v>2</v>
          </cell>
          <cell r="L2219">
            <v>2</v>
          </cell>
          <cell r="M2219" t="str">
            <v>KIRGIZİSTAN</v>
          </cell>
        </row>
        <row r="2220">
          <cell r="E2220">
            <v>4</v>
          </cell>
          <cell r="F2220">
            <v>4</v>
          </cell>
          <cell r="H2220">
            <v>2</v>
          </cell>
          <cell r="L2220">
            <v>2</v>
          </cell>
          <cell r="M2220" t="str">
            <v>KIRGIZİSTAN</v>
          </cell>
        </row>
        <row r="2221">
          <cell r="E2221">
            <v>4</v>
          </cell>
          <cell r="F2221">
            <v>4</v>
          </cell>
          <cell r="H2221">
            <v>2</v>
          </cell>
          <cell r="L2221">
            <v>3</v>
          </cell>
          <cell r="M2221" t="str">
            <v>KIRGIZİSTAN</v>
          </cell>
        </row>
        <row r="2222">
          <cell r="E2222">
            <v>4</v>
          </cell>
          <cell r="F2222">
            <v>4</v>
          </cell>
          <cell r="H2222">
            <v>2</v>
          </cell>
          <cell r="L2222">
            <v>2</v>
          </cell>
          <cell r="M2222" t="str">
            <v>KIRGIZİSTAN</v>
          </cell>
        </row>
        <row r="2223">
          <cell r="E2223">
            <v>4</v>
          </cell>
          <cell r="F2223">
            <v>4</v>
          </cell>
          <cell r="H2223">
            <v>2</v>
          </cell>
          <cell r="L2223">
            <v>2</v>
          </cell>
          <cell r="M2223" t="str">
            <v>KIRGIZİSTAN</v>
          </cell>
        </row>
        <row r="2224">
          <cell r="E2224">
            <v>4</v>
          </cell>
          <cell r="F2224">
            <v>4</v>
          </cell>
          <cell r="H2224">
            <v>2</v>
          </cell>
          <cell r="L2224">
            <v>2</v>
          </cell>
          <cell r="M2224" t="str">
            <v>KIRGIZİSTAN</v>
          </cell>
        </row>
        <row r="2225">
          <cell r="E2225">
            <v>4</v>
          </cell>
          <cell r="F2225">
            <v>4</v>
          </cell>
          <cell r="H2225">
            <v>2</v>
          </cell>
          <cell r="L2225">
            <v>2</v>
          </cell>
          <cell r="M2225" t="str">
            <v>KIRGIZİSTAN</v>
          </cell>
        </row>
        <row r="2226">
          <cell r="E2226">
            <v>4</v>
          </cell>
          <cell r="F2226">
            <v>4</v>
          </cell>
          <cell r="H2226">
            <v>2</v>
          </cell>
          <cell r="L2226">
            <v>2</v>
          </cell>
          <cell r="M2226" t="str">
            <v>KIRGIZİSTAN</v>
          </cell>
        </row>
        <row r="2227">
          <cell r="E2227">
            <v>4</v>
          </cell>
          <cell r="F2227">
            <v>4</v>
          </cell>
          <cell r="H2227">
            <v>2</v>
          </cell>
          <cell r="L2227">
            <v>2</v>
          </cell>
          <cell r="M2227" t="str">
            <v>KIRGIZİSTAN</v>
          </cell>
        </row>
        <row r="2228">
          <cell r="E2228">
            <v>4</v>
          </cell>
          <cell r="F2228">
            <v>4</v>
          </cell>
          <cell r="H2228">
            <v>2</v>
          </cell>
          <cell r="L2228">
            <v>2</v>
          </cell>
          <cell r="M2228" t="str">
            <v>SNG</v>
          </cell>
        </row>
        <row r="2229">
          <cell r="E2229">
            <v>4</v>
          </cell>
          <cell r="F2229">
            <v>4</v>
          </cell>
          <cell r="H2229">
            <v>2</v>
          </cell>
          <cell r="L2229">
            <v>2</v>
          </cell>
          <cell r="M2229" t="str">
            <v>SNG</v>
          </cell>
        </row>
        <row r="2230">
          <cell r="E2230">
            <v>4</v>
          </cell>
          <cell r="F2230">
            <v>5</v>
          </cell>
          <cell r="H2230">
            <v>2</v>
          </cell>
          <cell r="L2230">
            <v>2</v>
          </cell>
          <cell r="M2230" t="str">
            <v>KIRGIZİSTAN</v>
          </cell>
        </row>
        <row r="2231">
          <cell r="E2231">
            <v>4</v>
          </cell>
          <cell r="F2231">
            <v>5</v>
          </cell>
          <cell r="H2231">
            <v>2</v>
          </cell>
          <cell r="L2231">
            <v>2</v>
          </cell>
          <cell r="M2231" t="str">
            <v>KIRGIZİSTAN</v>
          </cell>
        </row>
        <row r="2232">
          <cell r="E2232">
            <v>4</v>
          </cell>
          <cell r="F2232">
            <v>5</v>
          </cell>
          <cell r="H2232">
            <v>2</v>
          </cell>
          <cell r="L2232">
            <v>2</v>
          </cell>
          <cell r="M2232" t="str">
            <v>KIRGIZİSTAN</v>
          </cell>
        </row>
        <row r="2233">
          <cell r="E2233">
            <v>4</v>
          </cell>
          <cell r="F2233">
            <v>5</v>
          </cell>
          <cell r="H2233">
            <v>2</v>
          </cell>
          <cell r="L2233">
            <v>2</v>
          </cell>
          <cell r="M2233" t="str">
            <v>KIRGIZİSTAN</v>
          </cell>
        </row>
        <row r="2234">
          <cell r="E2234">
            <v>4</v>
          </cell>
          <cell r="F2234">
            <v>5</v>
          </cell>
          <cell r="H2234">
            <v>2</v>
          </cell>
          <cell r="L2234">
            <v>2</v>
          </cell>
          <cell r="M2234" t="str">
            <v>KIRGIZİSTAN</v>
          </cell>
        </row>
        <row r="2235">
          <cell r="E2235">
            <v>4</v>
          </cell>
          <cell r="F2235">
            <v>5</v>
          </cell>
          <cell r="H2235">
            <v>2</v>
          </cell>
          <cell r="L2235">
            <v>2</v>
          </cell>
          <cell r="M2235" t="str">
            <v>KIRGIZİSTAN</v>
          </cell>
        </row>
        <row r="2236">
          <cell r="E2236">
            <v>4</v>
          </cell>
          <cell r="F2236">
            <v>5</v>
          </cell>
          <cell r="H2236">
            <v>2</v>
          </cell>
          <cell r="L2236">
            <v>2</v>
          </cell>
          <cell r="M2236" t="str">
            <v>KIRGIZİSTAN</v>
          </cell>
        </row>
        <row r="2237">
          <cell r="E2237">
            <v>4</v>
          </cell>
          <cell r="F2237">
            <v>5</v>
          </cell>
          <cell r="H2237">
            <v>2</v>
          </cell>
          <cell r="L2237">
            <v>2</v>
          </cell>
          <cell r="M2237" t="str">
            <v>KIRGIZİSTAN</v>
          </cell>
        </row>
        <row r="2238">
          <cell r="E2238">
            <v>4</v>
          </cell>
          <cell r="F2238">
            <v>5</v>
          </cell>
          <cell r="H2238">
            <v>2</v>
          </cell>
          <cell r="L2238">
            <v>2</v>
          </cell>
          <cell r="M2238" t="str">
            <v>KIRGIZİSTAN</v>
          </cell>
        </row>
        <row r="2239">
          <cell r="E2239">
            <v>4</v>
          </cell>
          <cell r="F2239">
            <v>5</v>
          </cell>
          <cell r="H2239">
            <v>2</v>
          </cell>
          <cell r="L2239">
            <v>2</v>
          </cell>
          <cell r="M2239" t="str">
            <v>KIRGIZİSTAN</v>
          </cell>
        </row>
        <row r="2240">
          <cell r="E2240">
            <v>4</v>
          </cell>
          <cell r="F2240">
            <v>5</v>
          </cell>
          <cell r="H2240">
            <v>2</v>
          </cell>
          <cell r="L2240">
            <v>2</v>
          </cell>
          <cell r="M2240" t="str">
            <v>KIRGIZİSTAN</v>
          </cell>
        </row>
        <row r="2241">
          <cell r="E2241">
            <v>4</v>
          </cell>
          <cell r="F2241">
            <v>5</v>
          </cell>
          <cell r="H2241">
            <v>2</v>
          </cell>
          <cell r="L2241">
            <v>2</v>
          </cell>
          <cell r="M2241" t="str">
            <v>KIRGIZİSTAN</v>
          </cell>
        </row>
        <row r="2242">
          <cell r="E2242">
            <v>4</v>
          </cell>
          <cell r="F2242">
            <v>5</v>
          </cell>
          <cell r="H2242">
            <v>2</v>
          </cell>
          <cell r="L2242">
            <v>2</v>
          </cell>
          <cell r="M2242" t="str">
            <v>KIRGIZİSTAN</v>
          </cell>
        </row>
        <row r="2243">
          <cell r="E2243">
            <v>4</v>
          </cell>
          <cell r="F2243">
            <v>5</v>
          </cell>
          <cell r="H2243">
            <v>2</v>
          </cell>
          <cell r="L2243">
            <v>2</v>
          </cell>
          <cell r="M2243" t="str">
            <v>KIRGIZİSTAN</v>
          </cell>
        </row>
        <row r="2244">
          <cell r="E2244">
            <v>4</v>
          </cell>
          <cell r="F2244">
            <v>5</v>
          </cell>
          <cell r="H2244">
            <v>2</v>
          </cell>
          <cell r="L2244">
            <v>2</v>
          </cell>
          <cell r="M2244" t="str">
            <v>KIRGIZİSTAN</v>
          </cell>
        </row>
        <row r="2245">
          <cell r="E2245">
            <v>4</v>
          </cell>
          <cell r="F2245">
            <v>5</v>
          </cell>
          <cell r="H2245">
            <v>2</v>
          </cell>
          <cell r="L2245">
            <v>2</v>
          </cell>
          <cell r="M2245" t="str">
            <v>KIRGIZİSTAN</v>
          </cell>
        </row>
        <row r="2246">
          <cell r="E2246">
            <v>4</v>
          </cell>
          <cell r="F2246">
            <v>5</v>
          </cell>
          <cell r="H2246">
            <v>2</v>
          </cell>
          <cell r="L2246">
            <v>2</v>
          </cell>
          <cell r="M2246" t="str">
            <v>KIRGIZİSTAN</v>
          </cell>
        </row>
        <row r="2247">
          <cell r="E2247">
            <v>4</v>
          </cell>
          <cell r="F2247">
            <v>6</v>
          </cell>
          <cell r="H2247">
            <v>2</v>
          </cell>
          <cell r="L2247">
            <v>2</v>
          </cell>
          <cell r="M2247" t="str">
            <v>KIRGIZİSTAN</v>
          </cell>
        </row>
        <row r="2248">
          <cell r="E2248">
            <v>4</v>
          </cell>
          <cell r="F2248">
            <v>6</v>
          </cell>
          <cell r="H2248">
            <v>2</v>
          </cell>
          <cell r="L2248">
            <v>2</v>
          </cell>
          <cell r="M2248" t="str">
            <v>KIRGIZİSTAN</v>
          </cell>
        </row>
        <row r="2249">
          <cell r="E2249">
            <v>4</v>
          </cell>
          <cell r="F2249">
            <v>6</v>
          </cell>
          <cell r="H2249">
            <v>2</v>
          </cell>
          <cell r="L2249">
            <v>2</v>
          </cell>
          <cell r="M2249" t="str">
            <v>KIRGIZİSTAN</v>
          </cell>
        </row>
        <row r="2250">
          <cell r="E2250">
            <v>4</v>
          </cell>
          <cell r="F2250">
            <v>6</v>
          </cell>
          <cell r="H2250">
            <v>2</v>
          </cell>
          <cell r="L2250">
            <v>2</v>
          </cell>
          <cell r="M2250" t="str">
            <v>KIRGIZİSTAN</v>
          </cell>
        </row>
        <row r="2251">
          <cell r="E2251">
            <v>4</v>
          </cell>
          <cell r="F2251">
            <v>6</v>
          </cell>
          <cell r="H2251">
            <v>2</v>
          </cell>
          <cell r="L2251">
            <v>2</v>
          </cell>
          <cell r="M2251" t="str">
            <v>KIRGIZİSTAN</v>
          </cell>
        </row>
        <row r="2252">
          <cell r="E2252">
            <v>4</v>
          </cell>
          <cell r="F2252">
            <v>6</v>
          </cell>
          <cell r="H2252">
            <v>2</v>
          </cell>
          <cell r="L2252">
            <v>2</v>
          </cell>
          <cell r="M2252" t="str">
            <v>KIRGIZİSTAN</v>
          </cell>
        </row>
        <row r="2253">
          <cell r="E2253">
            <v>4</v>
          </cell>
          <cell r="F2253">
            <v>6</v>
          </cell>
          <cell r="H2253">
            <v>2</v>
          </cell>
          <cell r="L2253">
            <v>2</v>
          </cell>
          <cell r="M2253" t="str">
            <v>KIRGIZİSTAN</v>
          </cell>
        </row>
        <row r="2254">
          <cell r="E2254">
            <v>4</v>
          </cell>
          <cell r="F2254">
            <v>6</v>
          </cell>
          <cell r="H2254">
            <v>2</v>
          </cell>
          <cell r="L2254">
            <v>2</v>
          </cell>
          <cell r="M2254" t="str">
            <v>KIRGIZİSTAN</v>
          </cell>
        </row>
        <row r="2255">
          <cell r="E2255">
            <v>4</v>
          </cell>
          <cell r="F2255">
            <v>6</v>
          </cell>
          <cell r="H2255">
            <v>2</v>
          </cell>
          <cell r="L2255">
            <v>2</v>
          </cell>
          <cell r="M2255" t="str">
            <v>KIRGIZİSTAN</v>
          </cell>
        </row>
        <row r="2256">
          <cell r="E2256">
            <v>4</v>
          </cell>
          <cell r="F2256">
            <v>6</v>
          </cell>
          <cell r="H2256">
            <v>2</v>
          </cell>
          <cell r="L2256">
            <v>2</v>
          </cell>
          <cell r="M2256" t="str">
            <v>KIRGIZİSTAN</v>
          </cell>
        </row>
        <row r="2257">
          <cell r="E2257">
            <v>4</v>
          </cell>
          <cell r="F2257">
            <v>6</v>
          </cell>
          <cell r="H2257">
            <v>2</v>
          </cell>
          <cell r="L2257">
            <v>2</v>
          </cell>
          <cell r="M2257" t="str">
            <v>KIRGIZİSTAN</v>
          </cell>
        </row>
        <row r="2258">
          <cell r="E2258">
            <v>4</v>
          </cell>
          <cell r="F2258">
            <v>6</v>
          </cell>
          <cell r="H2258">
            <v>2</v>
          </cell>
          <cell r="L2258">
            <v>2</v>
          </cell>
          <cell r="M2258" t="str">
            <v>SNG</v>
          </cell>
        </row>
        <row r="2259">
          <cell r="E2259">
            <v>5</v>
          </cell>
          <cell r="F2259">
            <v>0</v>
          </cell>
          <cell r="H2259">
            <v>2</v>
          </cell>
          <cell r="L2259" t="str">
            <v>H</v>
          </cell>
          <cell r="M2259" t="str">
            <v>D</v>
          </cell>
        </row>
        <row r="2260">
          <cell r="E2260">
            <v>5</v>
          </cell>
          <cell r="F2260">
            <v>0</v>
          </cell>
          <cell r="H2260">
            <v>2</v>
          </cell>
          <cell r="L2260" t="str">
            <v>H</v>
          </cell>
          <cell r="M2260" t="str">
            <v>D</v>
          </cell>
        </row>
        <row r="2261">
          <cell r="E2261">
            <v>7</v>
          </cell>
          <cell r="F2261">
            <v>1</v>
          </cell>
          <cell r="H2261">
            <v>2</v>
          </cell>
          <cell r="L2261">
            <v>2</v>
          </cell>
          <cell r="M2261" t="str">
            <v>KIRGIZİSTAN</v>
          </cell>
        </row>
        <row r="2262">
          <cell r="E2262">
            <v>7</v>
          </cell>
          <cell r="F2262">
            <v>1</v>
          </cell>
          <cell r="H2262">
            <v>2</v>
          </cell>
          <cell r="L2262">
            <v>2</v>
          </cell>
          <cell r="M2262" t="str">
            <v>KIRGIZİSTAN</v>
          </cell>
        </row>
        <row r="2263">
          <cell r="E2263">
            <v>7</v>
          </cell>
          <cell r="F2263">
            <v>1</v>
          </cell>
          <cell r="H2263">
            <v>2</v>
          </cell>
          <cell r="L2263">
            <v>3</v>
          </cell>
          <cell r="M2263" t="str">
            <v>KIRGIZİSTAN</v>
          </cell>
        </row>
        <row r="2264">
          <cell r="E2264">
            <v>7</v>
          </cell>
          <cell r="F2264">
            <v>1</v>
          </cell>
          <cell r="H2264">
            <v>2</v>
          </cell>
          <cell r="L2264">
            <v>3</v>
          </cell>
          <cell r="M2264" t="str">
            <v>KIRGIZİSTAN</v>
          </cell>
        </row>
        <row r="2265">
          <cell r="E2265">
            <v>7</v>
          </cell>
          <cell r="F2265">
            <v>1</v>
          </cell>
          <cell r="H2265">
            <v>2</v>
          </cell>
          <cell r="L2265">
            <v>2</v>
          </cell>
          <cell r="M2265" t="str">
            <v>KIRGIZİSTAN</v>
          </cell>
        </row>
        <row r="2266">
          <cell r="E2266">
            <v>7</v>
          </cell>
          <cell r="F2266">
            <v>1</v>
          </cell>
          <cell r="H2266">
            <v>2</v>
          </cell>
          <cell r="L2266">
            <v>2</v>
          </cell>
          <cell r="M2266" t="str">
            <v>KIRGIZİSTAN</v>
          </cell>
        </row>
        <row r="2267">
          <cell r="E2267">
            <v>7</v>
          </cell>
          <cell r="F2267">
            <v>1</v>
          </cell>
          <cell r="H2267">
            <v>2</v>
          </cell>
          <cell r="L2267">
            <v>2</v>
          </cell>
          <cell r="M2267" t="str">
            <v>KIRGIZİSTAN</v>
          </cell>
        </row>
        <row r="2268">
          <cell r="E2268">
            <v>7</v>
          </cell>
          <cell r="F2268">
            <v>1</v>
          </cell>
          <cell r="H2268">
            <v>2</v>
          </cell>
          <cell r="L2268">
            <v>2</v>
          </cell>
          <cell r="M2268" t="str">
            <v>KIRGIZİSTAN</v>
          </cell>
        </row>
        <row r="2269">
          <cell r="E2269">
            <v>7</v>
          </cell>
          <cell r="F2269">
            <v>1</v>
          </cell>
          <cell r="H2269">
            <v>2</v>
          </cell>
          <cell r="L2269">
            <v>2</v>
          </cell>
          <cell r="M2269" t="str">
            <v>KIRGIZİSTAN</v>
          </cell>
        </row>
        <row r="2270">
          <cell r="E2270">
            <v>7</v>
          </cell>
          <cell r="F2270">
            <v>1</v>
          </cell>
          <cell r="H2270">
            <v>2</v>
          </cell>
          <cell r="L2270">
            <v>2</v>
          </cell>
          <cell r="M2270" t="str">
            <v>KIRGIZİSTAN</v>
          </cell>
        </row>
        <row r="2271">
          <cell r="E2271">
            <v>7</v>
          </cell>
          <cell r="F2271">
            <v>1</v>
          </cell>
          <cell r="H2271">
            <v>2</v>
          </cell>
          <cell r="L2271">
            <v>2</v>
          </cell>
          <cell r="M2271" t="str">
            <v>KIRGIZİSTAN</v>
          </cell>
        </row>
        <row r="2272">
          <cell r="E2272">
            <v>7</v>
          </cell>
          <cell r="F2272">
            <v>1</v>
          </cell>
          <cell r="H2272">
            <v>2</v>
          </cell>
          <cell r="L2272">
            <v>2</v>
          </cell>
          <cell r="M2272" t="str">
            <v>KIRGIZİSTAN</v>
          </cell>
        </row>
        <row r="2273">
          <cell r="E2273">
            <v>7</v>
          </cell>
          <cell r="F2273">
            <v>1</v>
          </cell>
          <cell r="H2273">
            <v>2</v>
          </cell>
          <cell r="L2273">
            <v>2</v>
          </cell>
          <cell r="M2273" t="str">
            <v>KIRGIZİSTAN</v>
          </cell>
        </row>
        <row r="2274">
          <cell r="E2274">
            <v>7</v>
          </cell>
          <cell r="F2274">
            <v>1</v>
          </cell>
          <cell r="H2274">
            <v>2</v>
          </cell>
          <cell r="L2274">
            <v>2</v>
          </cell>
          <cell r="M2274" t="str">
            <v>KIRGIZİSTAN</v>
          </cell>
        </row>
        <row r="2275">
          <cell r="E2275">
            <v>7</v>
          </cell>
          <cell r="F2275">
            <v>1</v>
          </cell>
          <cell r="H2275">
            <v>2</v>
          </cell>
          <cell r="L2275">
            <v>2</v>
          </cell>
          <cell r="M2275" t="str">
            <v>KIRGIZİSTAN</v>
          </cell>
        </row>
        <row r="2276">
          <cell r="E2276">
            <v>7</v>
          </cell>
          <cell r="F2276">
            <v>1</v>
          </cell>
          <cell r="H2276">
            <v>2</v>
          </cell>
          <cell r="L2276">
            <v>2</v>
          </cell>
          <cell r="M2276" t="str">
            <v>KIRGIZİSTAN</v>
          </cell>
        </row>
        <row r="2277">
          <cell r="E2277">
            <v>7</v>
          </cell>
          <cell r="F2277">
            <v>1</v>
          </cell>
          <cell r="H2277">
            <v>2</v>
          </cell>
          <cell r="L2277">
            <v>2</v>
          </cell>
          <cell r="M2277" t="str">
            <v>KIRGIZİSTAN</v>
          </cell>
        </row>
        <row r="2278">
          <cell r="E2278">
            <v>7</v>
          </cell>
          <cell r="F2278">
            <v>1</v>
          </cell>
          <cell r="H2278">
            <v>2</v>
          </cell>
          <cell r="L2278">
            <v>2</v>
          </cell>
          <cell r="M2278" t="str">
            <v>KIRGIZİSTAN</v>
          </cell>
        </row>
        <row r="2279">
          <cell r="E2279">
            <v>7</v>
          </cell>
          <cell r="F2279">
            <v>1</v>
          </cell>
          <cell r="H2279">
            <v>2</v>
          </cell>
          <cell r="L2279">
            <v>2</v>
          </cell>
          <cell r="M2279" t="str">
            <v>KIRGIZİSTAN</v>
          </cell>
        </row>
        <row r="2280">
          <cell r="E2280">
            <v>7</v>
          </cell>
          <cell r="F2280">
            <v>1</v>
          </cell>
          <cell r="H2280">
            <v>2</v>
          </cell>
          <cell r="L2280">
            <v>2</v>
          </cell>
          <cell r="M2280" t="str">
            <v>KIRGIZİSTAN</v>
          </cell>
        </row>
        <row r="2281">
          <cell r="E2281">
            <v>7</v>
          </cell>
          <cell r="F2281">
            <v>1</v>
          </cell>
          <cell r="H2281">
            <v>2</v>
          </cell>
          <cell r="L2281">
            <v>2</v>
          </cell>
          <cell r="M2281" t="str">
            <v>KIRGIZİSTAN</v>
          </cell>
        </row>
        <row r="2282">
          <cell r="E2282">
            <v>7</v>
          </cell>
          <cell r="F2282">
            <v>1</v>
          </cell>
          <cell r="H2282">
            <v>2</v>
          </cell>
          <cell r="L2282">
            <v>2</v>
          </cell>
          <cell r="M2282" t="str">
            <v>KIRGIZİSTAN</v>
          </cell>
        </row>
        <row r="2283">
          <cell r="E2283">
            <v>7</v>
          </cell>
          <cell r="F2283">
            <v>1</v>
          </cell>
          <cell r="H2283">
            <v>2</v>
          </cell>
          <cell r="L2283">
            <v>2</v>
          </cell>
          <cell r="M2283" t="str">
            <v>KIRGIZİSTAN</v>
          </cell>
        </row>
        <row r="2284">
          <cell r="E2284">
            <v>7</v>
          </cell>
          <cell r="F2284">
            <v>1</v>
          </cell>
          <cell r="H2284">
            <v>2</v>
          </cell>
          <cell r="L2284">
            <v>2</v>
          </cell>
          <cell r="M2284" t="str">
            <v>KIRGIZİSTAN</v>
          </cell>
        </row>
        <row r="2285">
          <cell r="E2285">
            <v>7</v>
          </cell>
          <cell r="F2285">
            <v>1</v>
          </cell>
          <cell r="H2285">
            <v>2</v>
          </cell>
          <cell r="L2285">
            <v>2</v>
          </cell>
          <cell r="M2285" t="str">
            <v>KIRGIZİSTAN</v>
          </cell>
        </row>
        <row r="2286">
          <cell r="E2286">
            <v>7</v>
          </cell>
          <cell r="F2286">
            <v>1</v>
          </cell>
          <cell r="H2286">
            <v>2</v>
          </cell>
          <cell r="L2286">
            <v>2</v>
          </cell>
          <cell r="M2286" t="str">
            <v>KIRGIZİSTAN</v>
          </cell>
        </row>
        <row r="2287">
          <cell r="E2287">
            <v>7</v>
          </cell>
          <cell r="F2287">
            <v>1</v>
          </cell>
          <cell r="H2287">
            <v>2</v>
          </cell>
          <cell r="L2287">
            <v>3</v>
          </cell>
          <cell r="M2287" t="str">
            <v>KIRGIZİSTAN</v>
          </cell>
        </row>
        <row r="2288">
          <cell r="E2288">
            <v>7</v>
          </cell>
          <cell r="F2288">
            <v>1</v>
          </cell>
          <cell r="H2288">
            <v>2</v>
          </cell>
          <cell r="L2288">
            <v>2</v>
          </cell>
          <cell r="M2288" t="str">
            <v>KIRGIZİSTAN</v>
          </cell>
        </row>
        <row r="2289">
          <cell r="E2289">
            <v>7</v>
          </cell>
          <cell r="F2289">
            <v>1</v>
          </cell>
          <cell r="H2289">
            <v>2</v>
          </cell>
          <cell r="L2289">
            <v>2</v>
          </cell>
          <cell r="M2289" t="str">
            <v>KIRGIZİSTAN</v>
          </cell>
        </row>
        <row r="2290">
          <cell r="E2290">
            <v>7</v>
          </cell>
          <cell r="F2290">
            <v>1</v>
          </cell>
          <cell r="H2290">
            <v>2</v>
          </cell>
          <cell r="L2290">
            <v>2</v>
          </cell>
          <cell r="M2290" t="str">
            <v>KIRGIZİSTAN</v>
          </cell>
        </row>
        <row r="2291">
          <cell r="E2291">
            <v>7</v>
          </cell>
          <cell r="F2291">
            <v>1</v>
          </cell>
          <cell r="H2291">
            <v>2</v>
          </cell>
          <cell r="L2291">
            <v>3</v>
          </cell>
          <cell r="M2291" t="str">
            <v>KIRGIZİSTAN</v>
          </cell>
        </row>
        <row r="2292">
          <cell r="E2292">
            <v>7</v>
          </cell>
          <cell r="F2292">
            <v>1</v>
          </cell>
          <cell r="H2292">
            <v>2</v>
          </cell>
          <cell r="L2292">
            <v>2</v>
          </cell>
          <cell r="M2292" t="str">
            <v>KIRGIZİSTAN</v>
          </cell>
        </row>
        <row r="2293">
          <cell r="E2293">
            <v>7</v>
          </cell>
          <cell r="F2293">
            <v>1</v>
          </cell>
          <cell r="H2293">
            <v>2</v>
          </cell>
          <cell r="L2293">
            <v>2</v>
          </cell>
          <cell r="M2293" t="str">
            <v>KIRGIZİSTAN</v>
          </cell>
        </row>
        <row r="2294">
          <cell r="E2294">
            <v>7</v>
          </cell>
          <cell r="F2294">
            <v>1</v>
          </cell>
          <cell r="H2294">
            <v>2</v>
          </cell>
          <cell r="L2294">
            <v>3</v>
          </cell>
          <cell r="M2294" t="str">
            <v>KIRGIZİSTAN</v>
          </cell>
        </row>
        <row r="2295">
          <cell r="E2295">
            <v>7</v>
          </cell>
          <cell r="F2295">
            <v>1</v>
          </cell>
          <cell r="H2295">
            <v>1</v>
          </cell>
          <cell r="L2295">
            <v>3</v>
          </cell>
          <cell r="M2295" t="str">
            <v>KIRGIZİSTAN</v>
          </cell>
        </row>
        <row r="2296">
          <cell r="E2296">
            <v>7</v>
          </cell>
          <cell r="F2296">
            <v>1</v>
          </cell>
          <cell r="H2296">
            <v>1</v>
          </cell>
          <cell r="L2296">
            <v>2</v>
          </cell>
          <cell r="M2296" t="str">
            <v>KIRGIZİSTAN</v>
          </cell>
        </row>
        <row r="2297">
          <cell r="E2297">
            <v>7</v>
          </cell>
          <cell r="F2297">
            <v>1</v>
          </cell>
          <cell r="H2297">
            <v>1</v>
          </cell>
          <cell r="L2297">
            <v>2</v>
          </cell>
          <cell r="M2297" t="str">
            <v>KIRGIZİSTAN</v>
          </cell>
        </row>
        <row r="2298">
          <cell r="E2298">
            <v>7</v>
          </cell>
          <cell r="F2298">
            <v>1</v>
          </cell>
          <cell r="H2298">
            <v>1</v>
          </cell>
          <cell r="L2298">
            <v>3</v>
          </cell>
          <cell r="M2298" t="str">
            <v>KIRGIZİSTAN</v>
          </cell>
        </row>
        <row r="2299">
          <cell r="E2299">
            <v>7</v>
          </cell>
          <cell r="F2299">
            <v>1</v>
          </cell>
          <cell r="H2299">
            <v>1</v>
          </cell>
          <cell r="L2299">
            <v>2</v>
          </cell>
          <cell r="M2299" t="str">
            <v>KIRGIZİSTAN</v>
          </cell>
        </row>
        <row r="2300">
          <cell r="E2300">
            <v>7</v>
          </cell>
          <cell r="F2300">
            <v>1</v>
          </cell>
          <cell r="H2300">
            <v>2</v>
          </cell>
          <cell r="L2300">
            <v>3</v>
          </cell>
          <cell r="M2300" t="str">
            <v>KIRGIZİSTAN</v>
          </cell>
        </row>
        <row r="2301">
          <cell r="E2301">
            <v>7</v>
          </cell>
          <cell r="F2301">
            <v>1</v>
          </cell>
          <cell r="H2301">
            <v>2</v>
          </cell>
          <cell r="L2301">
            <v>2</v>
          </cell>
          <cell r="M2301" t="str">
            <v>D</v>
          </cell>
        </row>
        <row r="2302">
          <cell r="E2302">
            <v>7</v>
          </cell>
          <cell r="F2302">
            <v>1</v>
          </cell>
          <cell r="H2302">
            <v>2</v>
          </cell>
          <cell r="L2302">
            <v>3</v>
          </cell>
          <cell r="M2302" t="str">
            <v>KIRGIZİSTAN</v>
          </cell>
        </row>
        <row r="2303">
          <cell r="E2303">
            <v>7</v>
          </cell>
          <cell r="F2303">
            <v>1</v>
          </cell>
          <cell r="H2303">
            <v>2</v>
          </cell>
          <cell r="L2303">
            <v>2</v>
          </cell>
          <cell r="M2303" t="str">
            <v>SNG</v>
          </cell>
        </row>
        <row r="2304">
          <cell r="E2304">
            <v>7</v>
          </cell>
          <cell r="F2304">
            <v>1</v>
          </cell>
          <cell r="H2304">
            <v>2</v>
          </cell>
          <cell r="L2304">
            <v>2</v>
          </cell>
          <cell r="M2304" t="str">
            <v>SNG</v>
          </cell>
        </row>
        <row r="2305">
          <cell r="E2305">
            <v>7</v>
          </cell>
          <cell r="F2305">
            <v>1</v>
          </cell>
          <cell r="H2305">
            <v>2</v>
          </cell>
          <cell r="L2305">
            <v>2</v>
          </cell>
          <cell r="M2305" t="str">
            <v>SNG</v>
          </cell>
        </row>
        <row r="2306">
          <cell r="E2306">
            <v>7</v>
          </cell>
          <cell r="F2306">
            <v>1</v>
          </cell>
          <cell r="H2306">
            <v>2</v>
          </cell>
          <cell r="L2306">
            <v>2</v>
          </cell>
          <cell r="M2306" t="str">
            <v>SNG</v>
          </cell>
        </row>
        <row r="2307">
          <cell r="E2307">
            <v>7</v>
          </cell>
          <cell r="F2307">
            <v>1</v>
          </cell>
          <cell r="H2307">
            <v>2</v>
          </cell>
          <cell r="L2307">
            <v>2</v>
          </cell>
          <cell r="M2307" t="str">
            <v>SNG</v>
          </cell>
        </row>
        <row r="2308">
          <cell r="E2308">
            <v>7</v>
          </cell>
          <cell r="F2308">
            <v>1</v>
          </cell>
          <cell r="H2308">
            <v>2</v>
          </cell>
          <cell r="L2308">
            <v>2</v>
          </cell>
          <cell r="M2308" t="str">
            <v>SNG</v>
          </cell>
        </row>
        <row r="2309">
          <cell r="E2309">
            <v>7</v>
          </cell>
          <cell r="F2309">
            <v>1</v>
          </cell>
          <cell r="H2309">
            <v>2</v>
          </cell>
          <cell r="L2309">
            <v>2</v>
          </cell>
          <cell r="M2309" t="str">
            <v>SNG</v>
          </cell>
        </row>
        <row r="2310">
          <cell r="E2310">
            <v>7</v>
          </cell>
          <cell r="F2310">
            <v>1</v>
          </cell>
          <cell r="H2310">
            <v>2</v>
          </cell>
          <cell r="L2310">
            <v>2</v>
          </cell>
          <cell r="M2310" t="str">
            <v>SNG</v>
          </cell>
        </row>
        <row r="2311">
          <cell r="E2311">
            <v>7</v>
          </cell>
          <cell r="F2311">
            <v>2</v>
          </cell>
          <cell r="H2311">
            <v>2</v>
          </cell>
          <cell r="L2311">
            <v>2</v>
          </cell>
          <cell r="M2311" t="str">
            <v>KIRGIZİSTAN</v>
          </cell>
        </row>
        <row r="2312">
          <cell r="E2312">
            <v>7</v>
          </cell>
          <cell r="F2312">
            <v>2</v>
          </cell>
          <cell r="H2312">
            <v>2</v>
          </cell>
          <cell r="L2312">
            <v>2</v>
          </cell>
          <cell r="M2312" t="str">
            <v>KIRGIZİSTAN</v>
          </cell>
        </row>
        <row r="2313">
          <cell r="E2313">
            <v>7</v>
          </cell>
          <cell r="F2313">
            <v>2</v>
          </cell>
          <cell r="H2313">
            <v>2</v>
          </cell>
          <cell r="L2313">
            <v>3</v>
          </cell>
          <cell r="M2313" t="str">
            <v>KIRGIZİSTAN</v>
          </cell>
        </row>
        <row r="2314">
          <cell r="E2314">
            <v>7</v>
          </cell>
          <cell r="F2314">
            <v>2</v>
          </cell>
          <cell r="H2314">
            <v>2</v>
          </cell>
          <cell r="L2314">
            <v>2</v>
          </cell>
          <cell r="M2314" t="str">
            <v>KIRGIZİSTAN</v>
          </cell>
        </row>
        <row r="2315">
          <cell r="E2315">
            <v>7</v>
          </cell>
          <cell r="F2315">
            <v>2</v>
          </cell>
          <cell r="H2315">
            <v>2</v>
          </cell>
          <cell r="L2315">
            <v>3</v>
          </cell>
          <cell r="M2315" t="str">
            <v>KIRGIZİSTAN</v>
          </cell>
        </row>
        <row r="2316">
          <cell r="E2316">
            <v>7</v>
          </cell>
          <cell r="F2316">
            <v>2</v>
          </cell>
          <cell r="H2316">
            <v>2</v>
          </cell>
          <cell r="L2316">
            <v>2</v>
          </cell>
          <cell r="M2316" t="str">
            <v>KIRGIZİSTAN</v>
          </cell>
        </row>
        <row r="2317">
          <cell r="E2317">
            <v>7</v>
          </cell>
          <cell r="F2317">
            <v>2</v>
          </cell>
          <cell r="H2317">
            <v>2</v>
          </cell>
          <cell r="L2317">
            <v>2</v>
          </cell>
          <cell r="M2317" t="str">
            <v>KIRGIZİSTAN</v>
          </cell>
        </row>
        <row r="2318">
          <cell r="E2318">
            <v>7</v>
          </cell>
          <cell r="F2318">
            <v>2</v>
          </cell>
          <cell r="H2318">
            <v>2</v>
          </cell>
          <cell r="L2318">
            <v>3</v>
          </cell>
          <cell r="M2318" t="str">
            <v>KIRGIZİSTAN</v>
          </cell>
        </row>
        <row r="2319">
          <cell r="E2319">
            <v>7</v>
          </cell>
          <cell r="F2319">
            <v>2</v>
          </cell>
          <cell r="H2319">
            <v>2</v>
          </cell>
          <cell r="L2319">
            <v>2</v>
          </cell>
          <cell r="M2319" t="str">
            <v>KIRGIZİSTAN</v>
          </cell>
        </row>
        <row r="2320">
          <cell r="E2320">
            <v>7</v>
          </cell>
          <cell r="F2320">
            <v>2</v>
          </cell>
          <cell r="H2320">
            <v>2</v>
          </cell>
          <cell r="L2320">
            <v>2</v>
          </cell>
          <cell r="M2320" t="str">
            <v>KIRGIZİSTAN</v>
          </cell>
        </row>
        <row r="2321">
          <cell r="E2321">
            <v>7</v>
          </cell>
          <cell r="F2321">
            <v>2</v>
          </cell>
          <cell r="H2321">
            <v>2</v>
          </cell>
          <cell r="L2321">
            <v>2</v>
          </cell>
          <cell r="M2321" t="str">
            <v>KIRGIZİSTAN</v>
          </cell>
        </row>
        <row r="2322">
          <cell r="E2322">
            <v>7</v>
          </cell>
          <cell r="F2322">
            <v>2</v>
          </cell>
          <cell r="H2322">
            <v>2</v>
          </cell>
          <cell r="L2322">
            <v>2</v>
          </cell>
          <cell r="M2322" t="str">
            <v>KIRGIZİSTAN</v>
          </cell>
        </row>
        <row r="2323">
          <cell r="E2323">
            <v>7</v>
          </cell>
          <cell r="F2323">
            <v>2</v>
          </cell>
          <cell r="H2323">
            <v>2</v>
          </cell>
          <cell r="L2323">
            <v>2</v>
          </cell>
          <cell r="M2323" t="str">
            <v>KIRGIZİSTAN</v>
          </cell>
        </row>
        <row r="2324">
          <cell r="E2324">
            <v>7</v>
          </cell>
          <cell r="F2324">
            <v>2</v>
          </cell>
          <cell r="H2324">
            <v>2</v>
          </cell>
          <cell r="L2324">
            <v>2</v>
          </cell>
          <cell r="M2324" t="str">
            <v>KIRGIZİSTAN</v>
          </cell>
        </row>
        <row r="2325">
          <cell r="E2325">
            <v>7</v>
          </cell>
          <cell r="F2325">
            <v>2</v>
          </cell>
          <cell r="H2325">
            <v>2</v>
          </cell>
          <cell r="L2325">
            <v>2</v>
          </cell>
          <cell r="M2325" t="str">
            <v>KIRGIZİSTAN</v>
          </cell>
        </row>
        <row r="2326">
          <cell r="E2326">
            <v>7</v>
          </cell>
          <cell r="F2326">
            <v>2</v>
          </cell>
          <cell r="H2326">
            <v>2</v>
          </cell>
          <cell r="L2326">
            <v>2</v>
          </cell>
          <cell r="M2326" t="str">
            <v>KIRGIZİSTAN</v>
          </cell>
        </row>
        <row r="2327">
          <cell r="E2327">
            <v>7</v>
          </cell>
          <cell r="F2327">
            <v>2</v>
          </cell>
          <cell r="H2327">
            <v>2</v>
          </cell>
          <cell r="L2327">
            <v>2</v>
          </cell>
          <cell r="M2327" t="str">
            <v>KIRGIZİSTAN</v>
          </cell>
        </row>
        <row r="2328">
          <cell r="E2328">
            <v>7</v>
          </cell>
          <cell r="F2328">
            <v>2</v>
          </cell>
          <cell r="H2328">
            <v>2</v>
          </cell>
          <cell r="L2328">
            <v>2</v>
          </cell>
          <cell r="M2328" t="str">
            <v>KIRGIZİSTAN</v>
          </cell>
        </row>
        <row r="2329">
          <cell r="E2329">
            <v>7</v>
          </cell>
          <cell r="F2329">
            <v>2</v>
          </cell>
          <cell r="H2329">
            <v>2</v>
          </cell>
          <cell r="L2329">
            <v>2</v>
          </cell>
          <cell r="M2329" t="str">
            <v>KIRGIZİSTAN</v>
          </cell>
        </row>
        <row r="2330">
          <cell r="E2330">
            <v>7</v>
          </cell>
          <cell r="F2330">
            <v>2</v>
          </cell>
          <cell r="H2330">
            <v>2</v>
          </cell>
          <cell r="L2330">
            <v>2</v>
          </cell>
          <cell r="M2330" t="str">
            <v>KIRGIZİSTAN</v>
          </cell>
        </row>
        <row r="2331">
          <cell r="E2331">
            <v>7</v>
          </cell>
          <cell r="F2331">
            <v>2</v>
          </cell>
          <cell r="H2331">
            <v>2</v>
          </cell>
          <cell r="L2331">
            <v>2</v>
          </cell>
          <cell r="M2331" t="str">
            <v>KIRGIZİSTAN</v>
          </cell>
        </row>
        <row r="2332">
          <cell r="E2332">
            <v>7</v>
          </cell>
          <cell r="F2332">
            <v>2</v>
          </cell>
          <cell r="H2332">
            <v>1</v>
          </cell>
          <cell r="L2332">
            <v>2</v>
          </cell>
          <cell r="M2332" t="str">
            <v>KIRGIZİSTAN</v>
          </cell>
        </row>
        <row r="2333">
          <cell r="E2333">
            <v>7</v>
          </cell>
          <cell r="F2333">
            <v>2</v>
          </cell>
          <cell r="H2333">
            <v>1</v>
          </cell>
          <cell r="L2333">
            <v>3</v>
          </cell>
          <cell r="M2333" t="str">
            <v>KIRGIZİSTAN</v>
          </cell>
        </row>
        <row r="2334">
          <cell r="E2334">
            <v>7</v>
          </cell>
          <cell r="F2334">
            <v>2</v>
          </cell>
          <cell r="H2334">
            <v>1</v>
          </cell>
          <cell r="L2334">
            <v>3</v>
          </cell>
          <cell r="M2334" t="str">
            <v>KIRGIZİSTAN</v>
          </cell>
        </row>
        <row r="2335">
          <cell r="E2335">
            <v>7</v>
          </cell>
          <cell r="F2335">
            <v>2</v>
          </cell>
          <cell r="H2335">
            <v>1</v>
          </cell>
          <cell r="L2335">
            <v>2</v>
          </cell>
          <cell r="M2335" t="str">
            <v>KIRGIZİSTAN</v>
          </cell>
        </row>
        <row r="2336">
          <cell r="E2336">
            <v>7</v>
          </cell>
          <cell r="F2336">
            <v>2</v>
          </cell>
          <cell r="H2336">
            <v>1</v>
          </cell>
          <cell r="L2336">
            <v>2</v>
          </cell>
          <cell r="M2336" t="str">
            <v>KIRGIZİSTAN</v>
          </cell>
        </row>
        <row r="2337">
          <cell r="E2337">
            <v>7</v>
          </cell>
          <cell r="F2337">
            <v>2</v>
          </cell>
          <cell r="H2337">
            <v>1</v>
          </cell>
          <cell r="L2337">
            <v>2</v>
          </cell>
          <cell r="M2337" t="str">
            <v>KIRGIZİSTAN</v>
          </cell>
        </row>
        <row r="2338">
          <cell r="E2338">
            <v>7</v>
          </cell>
          <cell r="F2338">
            <v>2</v>
          </cell>
          <cell r="H2338">
            <v>1</v>
          </cell>
          <cell r="L2338">
            <v>3</v>
          </cell>
          <cell r="M2338" t="str">
            <v>KIRGIZİSTAN</v>
          </cell>
        </row>
        <row r="2339">
          <cell r="E2339">
            <v>7</v>
          </cell>
          <cell r="F2339">
            <v>2</v>
          </cell>
          <cell r="H2339">
            <v>1</v>
          </cell>
          <cell r="L2339">
            <v>3</v>
          </cell>
          <cell r="M2339" t="str">
            <v>KIRGIZİSTAN</v>
          </cell>
        </row>
        <row r="2340">
          <cell r="E2340">
            <v>7</v>
          </cell>
          <cell r="F2340">
            <v>2</v>
          </cell>
          <cell r="H2340">
            <v>1</v>
          </cell>
          <cell r="L2340">
            <v>2</v>
          </cell>
          <cell r="M2340" t="str">
            <v>KIRGIZİSTAN</v>
          </cell>
        </row>
        <row r="2341">
          <cell r="E2341">
            <v>7</v>
          </cell>
          <cell r="F2341">
            <v>2</v>
          </cell>
          <cell r="H2341">
            <v>1</v>
          </cell>
          <cell r="L2341">
            <v>2</v>
          </cell>
          <cell r="M2341" t="str">
            <v>KIRGIZİSTAN</v>
          </cell>
        </row>
        <row r="2342">
          <cell r="E2342">
            <v>7</v>
          </cell>
          <cell r="F2342">
            <v>2</v>
          </cell>
          <cell r="H2342">
            <v>1</v>
          </cell>
          <cell r="L2342">
            <v>2</v>
          </cell>
          <cell r="M2342" t="str">
            <v>KIRGIZİSTAN</v>
          </cell>
        </row>
        <row r="2343">
          <cell r="E2343">
            <v>7</v>
          </cell>
          <cell r="F2343">
            <v>2</v>
          </cell>
          <cell r="H2343">
            <v>1</v>
          </cell>
          <cell r="L2343">
            <v>2</v>
          </cell>
          <cell r="M2343" t="str">
            <v>KIRGIZİSTAN</v>
          </cell>
        </row>
        <row r="2344">
          <cell r="E2344">
            <v>7</v>
          </cell>
          <cell r="F2344">
            <v>2</v>
          </cell>
          <cell r="H2344">
            <v>1</v>
          </cell>
          <cell r="L2344">
            <v>2</v>
          </cell>
          <cell r="M2344" t="str">
            <v>KIRGIZİSTAN</v>
          </cell>
        </row>
        <row r="2345">
          <cell r="E2345">
            <v>7</v>
          </cell>
          <cell r="F2345">
            <v>2</v>
          </cell>
          <cell r="H2345">
            <v>1</v>
          </cell>
          <cell r="L2345">
            <v>2</v>
          </cell>
          <cell r="M2345" t="str">
            <v>KIRGIZİSTAN</v>
          </cell>
        </row>
        <row r="2346">
          <cell r="E2346">
            <v>7</v>
          </cell>
          <cell r="F2346">
            <v>2</v>
          </cell>
          <cell r="H2346">
            <v>2</v>
          </cell>
          <cell r="L2346">
            <v>2</v>
          </cell>
          <cell r="M2346" t="str">
            <v>SNG</v>
          </cell>
        </row>
        <row r="2347">
          <cell r="E2347">
            <v>7</v>
          </cell>
          <cell r="F2347">
            <v>2</v>
          </cell>
          <cell r="H2347">
            <v>2</v>
          </cell>
          <cell r="L2347">
            <v>2</v>
          </cell>
          <cell r="M2347" t="str">
            <v>D</v>
          </cell>
        </row>
        <row r="2348">
          <cell r="E2348">
            <v>7</v>
          </cell>
          <cell r="F2348">
            <v>2</v>
          </cell>
          <cell r="H2348">
            <v>2</v>
          </cell>
          <cell r="L2348">
            <v>2</v>
          </cell>
          <cell r="M2348" t="str">
            <v>D</v>
          </cell>
        </row>
        <row r="2349">
          <cell r="E2349">
            <v>7</v>
          </cell>
          <cell r="F2349">
            <v>2</v>
          </cell>
          <cell r="H2349">
            <v>2</v>
          </cell>
          <cell r="L2349">
            <v>2</v>
          </cell>
          <cell r="M2349" t="str">
            <v>D</v>
          </cell>
        </row>
        <row r="2350">
          <cell r="E2350">
            <v>7</v>
          </cell>
          <cell r="F2350">
            <v>2</v>
          </cell>
          <cell r="H2350">
            <v>2</v>
          </cell>
          <cell r="L2350">
            <v>2</v>
          </cell>
          <cell r="M2350" t="str">
            <v>SNG</v>
          </cell>
        </row>
        <row r="2351">
          <cell r="E2351">
            <v>7</v>
          </cell>
          <cell r="F2351">
            <v>2</v>
          </cell>
          <cell r="H2351">
            <v>2</v>
          </cell>
          <cell r="L2351">
            <v>2</v>
          </cell>
          <cell r="M2351" t="str">
            <v>SNG</v>
          </cell>
        </row>
        <row r="2352">
          <cell r="E2352">
            <v>7</v>
          </cell>
          <cell r="F2352">
            <v>2</v>
          </cell>
          <cell r="H2352">
            <v>2</v>
          </cell>
          <cell r="L2352">
            <v>2</v>
          </cell>
          <cell r="M2352" t="str">
            <v>SNG</v>
          </cell>
        </row>
        <row r="2353">
          <cell r="E2353">
            <v>7</v>
          </cell>
          <cell r="F2353">
            <v>2</v>
          </cell>
          <cell r="H2353">
            <v>2</v>
          </cell>
          <cell r="L2353">
            <v>2</v>
          </cell>
          <cell r="M2353" t="str">
            <v>SNG</v>
          </cell>
        </row>
        <row r="2354">
          <cell r="E2354">
            <v>7</v>
          </cell>
          <cell r="F2354">
            <v>2</v>
          </cell>
          <cell r="H2354">
            <v>2</v>
          </cell>
          <cell r="L2354">
            <v>2</v>
          </cell>
          <cell r="M2354" t="str">
            <v>SNG</v>
          </cell>
        </row>
        <row r="2355">
          <cell r="E2355">
            <v>7</v>
          </cell>
          <cell r="F2355">
            <v>2</v>
          </cell>
          <cell r="H2355">
            <v>2</v>
          </cell>
          <cell r="L2355">
            <v>2</v>
          </cell>
          <cell r="M2355" t="str">
            <v>SNG</v>
          </cell>
        </row>
        <row r="2356">
          <cell r="E2356">
            <v>7</v>
          </cell>
          <cell r="F2356">
            <v>3</v>
          </cell>
          <cell r="H2356">
            <v>2</v>
          </cell>
          <cell r="L2356">
            <v>2</v>
          </cell>
          <cell r="M2356" t="str">
            <v>KIRGIZİSTAN</v>
          </cell>
        </row>
        <row r="2357">
          <cell r="E2357">
            <v>7</v>
          </cell>
          <cell r="F2357">
            <v>3</v>
          </cell>
          <cell r="H2357">
            <v>2</v>
          </cell>
          <cell r="L2357">
            <v>2</v>
          </cell>
          <cell r="M2357" t="str">
            <v>KIRGIZİSTAN</v>
          </cell>
        </row>
        <row r="2358">
          <cell r="E2358">
            <v>7</v>
          </cell>
          <cell r="F2358">
            <v>3</v>
          </cell>
          <cell r="H2358">
            <v>2</v>
          </cell>
          <cell r="L2358">
            <v>3</v>
          </cell>
          <cell r="M2358" t="str">
            <v>KIRGIZİSTAN</v>
          </cell>
        </row>
        <row r="2359">
          <cell r="E2359">
            <v>7</v>
          </cell>
          <cell r="F2359">
            <v>3</v>
          </cell>
          <cell r="H2359">
            <v>2</v>
          </cell>
          <cell r="L2359">
            <v>2</v>
          </cell>
          <cell r="M2359" t="str">
            <v>KIRGIZİSTAN</v>
          </cell>
        </row>
        <row r="2360">
          <cell r="E2360">
            <v>7</v>
          </cell>
          <cell r="F2360">
            <v>3</v>
          </cell>
          <cell r="H2360">
            <v>2</v>
          </cell>
          <cell r="L2360">
            <v>2</v>
          </cell>
          <cell r="M2360" t="str">
            <v>KIRGIZİSTAN</v>
          </cell>
        </row>
        <row r="2361">
          <cell r="E2361">
            <v>7</v>
          </cell>
          <cell r="F2361">
            <v>3</v>
          </cell>
          <cell r="H2361">
            <v>2</v>
          </cell>
          <cell r="L2361">
            <v>2</v>
          </cell>
          <cell r="M2361" t="str">
            <v>KIRGIZİSTAN</v>
          </cell>
        </row>
        <row r="2362">
          <cell r="E2362">
            <v>7</v>
          </cell>
          <cell r="F2362">
            <v>3</v>
          </cell>
          <cell r="H2362">
            <v>2</v>
          </cell>
          <cell r="L2362">
            <v>2</v>
          </cell>
          <cell r="M2362" t="str">
            <v>KIRGIZİSTAN</v>
          </cell>
        </row>
        <row r="2363">
          <cell r="E2363">
            <v>7</v>
          </cell>
          <cell r="F2363">
            <v>3</v>
          </cell>
          <cell r="H2363">
            <v>2</v>
          </cell>
          <cell r="L2363">
            <v>2</v>
          </cell>
          <cell r="M2363" t="str">
            <v>KIRGIZİSTAN</v>
          </cell>
        </row>
        <row r="2364">
          <cell r="E2364">
            <v>7</v>
          </cell>
          <cell r="F2364">
            <v>3</v>
          </cell>
          <cell r="H2364">
            <v>2</v>
          </cell>
          <cell r="L2364">
            <v>2</v>
          </cell>
          <cell r="M2364" t="str">
            <v>KIRGIZİSTAN</v>
          </cell>
        </row>
        <row r="2365">
          <cell r="E2365">
            <v>7</v>
          </cell>
          <cell r="F2365">
            <v>3</v>
          </cell>
          <cell r="H2365">
            <v>2</v>
          </cell>
          <cell r="L2365">
            <v>3</v>
          </cell>
          <cell r="M2365" t="str">
            <v>KIRGIZİSTAN</v>
          </cell>
        </row>
        <row r="2366">
          <cell r="E2366">
            <v>7</v>
          </cell>
          <cell r="F2366">
            <v>3</v>
          </cell>
          <cell r="H2366">
            <v>2</v>
          </cell>
          <cell r="L2366">
            <v>2</v>
          </cell>
          <cell r="M2366" t="str">
            <v>KIRGIZİSTAN</v>
          </cell>
        </row>
        <row r="2367">
          <cell r="E2367">
            <v>7</v>
          </cell>
          <cell r="F2367">
            <v>3</v>
          </cell>
          <cell r="H2367">
            <v>2</v>
          </cell>
          <cell r="L2367">
            <v>3</v>
          </cell>
          <cell r="M2367" t="str">
            <v>KIRGIZİSTAN</v>
          </cell>
        </row>
        <row r="2368">
          <cell r="E2368">
            <v>7</v>
          </cell>
          <cell r="F2368">
            <v>3</v>
          </cell>
          <cell r="H2368">
            <v>2</v>
          </cell>
          <cell r="L2368">
            <v>2</v>
          </cell>
          <cell r="M2368" t="str">
            <v>KIRGIZİSTAN</v>
          </cell>
        </row>
        <row r="2369">
          <cell r="E2369">
            <v>7</v>
          </cell>
          <cell r="F2369">
            <v>3</v>
          </cell>
          <cell r="H2369">
            <v>2</v>
          </cell>
          <cell r="L2369">
            <v>2</v>
          </cell>
          <cell r="M2369" t="str">
            <v>KIRGIZİSTAN</v>
          </cell>
        </row>
        <row r="2370">
          <cell r="E2370">
            <v>7</v>
          </cell>
          <cell r="F2370">
            <v>3</v>
          </cell>
          <cell r="H2370">
            <v>2</v>
          </cell>
          <cell r="L2370">
            <v>2</v>
          </cell>
          <cell r="M2370" t="str">
            <v>KIRGIZİSTAN</v>
          </cell>
        </row>
        <row r="2371">
          <cell r="E2371">
            <v>7</v>
          </cell>
          <cell r="F2371">
            <v>3</v>
          </cell>
          <cell r="H2371">
            <v>2</v>
          </cell>
          <cell r="L2371">
            <v>3</v>
          </cell>
          <cell r="M2371" t="str">
            <v>KIRGIZİSTAN</v>
          </cell>
        </row>
        <row r="2372">
          <cell r="E2372">
            <v>7</v>
          </cell>
          <cell r="F2372">
            <v>3</v>
          </cell>
          <cell r="H2372">
            <v>2</v>
          </cell>
          <cell r="L2372">
            <v>2</v>
          </cell>
          <cell r="M2372" t="str">
            <v>KIRGIZİSTAN</v>
          </cell>
        </row>
        <row r="2373">
          <cell r="E2373">
            <v>7</v>
          </cell>
          <cell r="F2373">
            <v>3</v>
          </cell>
          <cell r="H2373">
            <v>2</v>
          </cell>
          <cell r="L2373">
            <v>2</v>
          </cell>
          <cell r="M2373" t="str">
            <v>KIRGIZİSTAN</v>
          </cell>
        </row>
        <row r="2374">
          <cell r="E2374">
            <v>7</v>
          </cell>
          <cell r="F2374">
            <v>3</v>
          </cell>
          <cell r="H2374">
            <v>2</v>
          </cell>
          <cell r="L2374">
            <v>2</v>
          </cell>
          <cell r="M2374" t="str">
            <v>KIRGIZİSTAN</v>
          </cell>
        </row>
        <row r="2375">
          <cell r="E2375">
            <v>7</v>
          </cell>
          <cell r="F2375">
            <v>3</v>
          </cell>
          <cell r="H2375">
            <v>2</v>
          </cell>
          <cell r="L2375">
            <v>2</v>
          </cell>
          <cell r="M2375" t="str">
            <v>KIRGIZİSTAN</v>
          </cell>
        </row>
        <row r="2376">
          <cell r="E2376">
            <v>7</v>
          </cell>
          <cell r="F2376">
            <v>3</v>
          </cell>
          <cell r="H2376">
            <v>2</v>
          </cell>
          <cell r="L2376">
            <v>3</v>
          </cell>
          <cell r="M2376" t="str">
            <v>KIRGIZİSTAN</v>
          </cell>
        </row>
        <row r="2377">
          <cell r="E2377">
            <v>7</v>
          </cell>
          <cell r="F2377">
            <v>3</v>
          </cell>
          <cell r="H2377">
            <v>2</v>
          </cell>
          <cell r="L2377">
            <v>3</v>
          </cell>
          <cell r="M2377" t="str">
            <v>KIRGIZİSTAN</v>
          </cell>
        </row>
        <row r="2378">
          <cell r="E2378">
            <v>7</v>
          </cell>
          <cell r="F2378">
            <v>3</v>
          </cell>
          <cell r="H2378">
            <v>2</v>
          </cell>
          <cell r="L2378">
            <v>3</v>
          </cell>
          <cell r="M2378" t="str">
            <v>KIRGIZİSTAN</v>
          </cell>
        </row>
        <row r="2379">
          <cell r="E2379">
            <v>7</v>
          </cell>
          <cell r="F2379">
            <v>3</v>
          </cell>
          <cell r="H2379">
            <v>2</v>
          </cell>
          <cell r="L2379">
            <v>3</v>
          </cell>
          <cell r="M2379" t="str">
            <v>KIRGIZİSTAN</v>
          </cell>
        </row>
        <row r="2380">
          <cell r="E2380">
            <v>7</v>
          </cell>
          <cell r="F2380">
            <v>3</v>
          </cell>
          <cell r="H2380">
            <v>2</v>
          </cell>
          <cell r="L2380">
            <v>2</v>
          </cell>
          <cell r="M2380" t="str">
            <v>KIRGIZİSTAN</v>
          </cell>
        </row>
        <row r="2381">
          <cell r="E2381">
            <v>7</v>
          </cell>
          <cell r="F2381">
            <v>3</v>
          </cell>
          <cell r="H2381">
            <v>2</v>
          </cell>
          <cell r="L2381">
            <v>3</v>
          </cell>
          <cell r="M2381" t="str">
            <v>KIRGIZİSTAN</v>
          </cell>
        </row>
        <row r="2382">
          <cell r="E2382">
            <v>7</v>
          </cell>
          <cell r="F2382">
            <v>3</v>
          </cell>
          <cell r="H2382">
            <v>2</v>
          </cell>
          <cell r="L2382">
            <v>3</v>
          </cell>
          <cell r="M2382" t="str">
            <v>KIRGIZİSTAN</v>
          </cell>
        </row>
        <row r="2383">
          <cell r="E2383">
            <v>7</v>
          </cell>
          <cell r="F2383">
            <v>3</v>
          </cell>
          <cell r="H2383">
            <v>1</v>
          </cell>
          <cell r="L2383">
            <v>2</v>
          </cell>
          <cell r="M2383" t="str">
            <v>KIRGIZİSTAN</v>
          </cell>
        </row>
        <row r="2384">
          <cell r="E2384">
            <v>7</v>
          </cell>
          <cell r="F2384">
            <v>3</v>
          </cell>
          <cell r="H2384">
            <v>1</v>
          </cell>
          <cell r="L2384">
            <v>2</v>
          </cell>
          <cell r="M2384" t="str">
            <v>KIRGIZİSTAN</v>
          </cell>
        </row>
        <row r="2385">
          <cell r="E2385">
            <v>7</v>
          </cell>
          <cell r="F2385">
            <v>3</v>
          </cell>
          <cell r="H2385">
            <v>1</v>
          </cell>
          <cell r="L2385">
            <v>2</v>
          </cell>
          <cell r="M2385" t="str">
            <v>KIRGIZİSTAN</v>
          </cell>
        </row>
        <row r="2386">
          <cell r="E2386">
            <v>7</v>
          </cell>
          <cell r="F2386">
            <v>3</v>
          </cell>
          <cell r="H2386">
            <v>2</v>
          </cell>
          <cell r="L2386">
            <v>2</v>
          </cell>
          <cell r="M2386" t="str">
            <v>SNG</v>
          </cell>
        </row>
        <row r="2387">
          <cell r="E2387">
            <v>7</v>
          </cell>
          <cell r="F2387">
            <v>3</v>
          </cell>
          <cell r="H2387">
            <v>2</v>
          </cell>
          <cell r="L2387">
            <v>2</v>
          </cell>
          <cell r="M2387" t="str">
            <v>SNG</v>
          </cell>
        </row>
        <row r="2388">
          <cell r="E2388">
            <v>7</v>
          </cell>
          <cell r="F2388">
            <v>3</v>
          </cell>
          <cell r="H2388">
            <v>2</v>
          </cell>
          <cell r="L2388">
            <v>2</v>
          </cell>
          <cell r="M2388" t="str">
            <v>SNG</v>
          </cell>
        </row>
        <row r="2389">
          <cell r="E2389">
            <v>7</v>
          </cell>
          <cell r="F2389">
            <v>3</v>
          </cell>
          <cell r="H2389">
            <v>2</v>
          </cell>
          <cell r="L2389">
            <v>2</v>
          </cell>
          <cell r="M2389" t="str">
            <v>SNG</v>
          </cell>
        </row>
        <row r="2390">
          <cell r="E2390">
            <v>7</v>
          </cell>
          <cell r="F2390">
            <v>3</v>
          </cell>
          <cell r="H2390">
            <v>2</v>
          </cell>
          <cell r="L2390">
            <v>2</v>
          </cell>
          <cell r="M2390" t="str">
            <v>SNG</v>
          </cell>
        </row>
        <row r="2391">
          <cell r="E2391">
            <v>7</v>
          </cell>
          <cell r="F2391">
            <v>3</v>
          </cell>
          <cell r="H2391">
            <v>2</v>
          </cell>
          <cell r="L2391">
            <v>2</v>
          </cell>
          <cell r="M2391" t="str">
            <v>SNG</v>
          </cell>
        </row>
        <row r="2392">
          <cell r="E2392">
            <v>7</v>
          </cell>
          <cell r="F2392">
            <v>3</v>
          </cell>
          <cell r="H2392">
            <v>2</v>
          </cell>
          <cell r="L2392">
            <v>2</v>
          </cell>
          <cell r="M2392" t="str">
            <v>SNG</v>
          </cell>
        </row>
        <row r="2393">
          <cell r="E2393">
            <v>7</v>
          </cell>
          <cell r="F2393">
            <v>3</v>
          </cell>
          <cell r="H2393">
            <v>2</v>
          </cell>
          <cell r="L2393">
            <v>2</v>
          </cell>
          <cell r="M2393" t="str">
            <v>SNG</v>
          </cell>
        </row>
        <row r="2394">
          <cell r="E2394">
            <v>7</v>
          </cell>
          <cell r="F2394">
            <v>3</v>
          </cell>
          <cell r="H2394">
            <v>2</v>
          </cell>
          <cell r="L2394">
            <v>2</v>
          </cell>
          <cell r="M2394" t="str">
            <v>SNG</v>
          </cell>
        </row>
        <row r="2395">
          <cell r="E2395">
            <v>8</v>
          </cell>
          <cell r="F2395">
            <v>1</v>
          </cell>
          <cell r="H2395">
            <v>2</v>
          </cell>
          <cell r="L2395">
            <v>2</v>
          </cell>
          <cell r="M2395" t="str">
            <v>KIRGIZİSTAN</v>
          </cell>
        </row>
        <row r="2396">
          <cell r="E2396">
            <v>8</v>
          </cell>
          <cell r="F2396">
            <v>1</v>
          </cell>
          <cell r="H2396">
            <v>2</v>
          </cell>
          <cell r="L2396">
            <v>2</v>
          </cell>
          <cell r="M2396" t="str">
            <v>KIRGIZİSTAN</v>
          </cell>
        </row>
        <row r="2397">
          <cell r="E2397">
            <v>8</v>
          </cell>
          <cell r="F2397">
            <v>1</v>
          </cell>
          <cell r="H2397">
            <v>2</v>
          </cell>
          <cell r="L2397">
            <v>2</v>
          </cell>
          <cell r="M2397" t="str">
            <v>KIRGIZİSTAN</v>
          </cell>
        </row>
        <row r="2398">
          <cell r="E2398">
            <v>8</v>
          </cell>
          <cell r="F2398">
            <v>1</v>
          </cell>
          <cell r="H2398">
            <v>2</v>
          </cell>
          <cell r="L2398">
            <v>3</v>
          </cell>
          <cell r="M2398" t="str">
            <v>KIRGIZİSTAN</v>
          </cell>
        </row>
        <row r="2399">
          <cell r="E2399">
            <v>8</v>
          </cell>
          <cell r="F2399">
            <v>1</v>
          </cell>
          <cell r="H2399">
            <v>2</v>
          </cell>
          <cell r="L2399">
            <v>2</v>
          </cell>
          <cell r="M2399" t="str">
            <v>KIRGIZİSTAN</v>
          </cell>
        </row>
        <row r="2400">
          <cell r="E2400">
            <v>8</v>
          </cell>
          <cell r="F2400">
            <v>1</v>
          </cell>
          <cell r="H2400">
            <v>2</v>
          </cell>
          <cell r="L2400">
            <v>2</v>
          </cell>
          <cell r="M2400" t="str">
            <v>KIRGIZİSTAN</v>
          </cell>
        </row>
        <row r="2401">
          <cell r="E2401">
            <v>8</v>
          </cell>
          <cell r="F2401">
            <v>1</v>
          </cell>
          <cell r="H2401">
            <v>2</v>
          </cell>
          <cell r="L2401">
            <v>2</v>
          </cell>
          <cell r="M2401" t="str">
            <v>KIRGIZİSTAN</v>
          </cell>
        </row>
        <row r="2402">
          <cell r="E2402">
            <v>8</v>
          </cell>
          <cell r="F2402">
            <v>1</v>
          </cell>
          <cell r="H2402">
            <v>2</v>
          </cell>
          <cell r="L2402">
            <v>2</v>
          </cell>
          <cell r="M2402" t="str">
            <v>KIRGIZİSTAN</v>
          </cell>
        </row>
        <row r="2403">
          <cell r="E2403">
            <v>8</v>
          </cell>
          <cell r="F2403">
            <v>1</v>
          </cell>
          <cell r="H2403">
            <v>2</v>
          </cell>
          <cell r="L2403">
            <v>2</v>
          </cell>
          <cell r="M2403" t="str">
            <v>KIRGIZİSTAN</v>
          </cell>
        </row>
        <row r="2404">
          <cell r="E2404">
            <v>8</v>
          </cell>
          <cell r="F2404">
            <v>1</v>
          </cell>
          <cell r="H2404">
            <v>2</v>
          </cell>
          <cell r="L2404">
            <v>2</v>
          </cell>
          <cell r="M2404" t="str">
            <v>KIRGIZİSTAN</v>
          </cell>
        </row>
        <row r="2405">
          <cell r="E2405">
            <v>8</v>
          </cell>
          <cell r="F2405">
            <v>1</v>
          </cell>
          <cell r="H2405">
            <v>2</v>
          </cell>
          <cell r="L2405">
            <v>2</v>
          </cell>
          <cell r="M2405" t="str">
            <v>KIRGIZİSTAN</v>
          </cell>
        </row>
        <row r="2406">
          <cell r="E2406">
            <v>8</v>
          </cell>
          <cell r="F2406">
            <v>1</v>
          </cell>
          <cell r="H2406">
            <v>1</v>
          </cell>
          <cell r="L2406">
            <v>2</v>
          </cell>
          <cell r="M2406" t="str">
            <v>KIRGIZİSTAN</v>
          </cell>
        </row>
        <row r="2407">
          <cell r="E2407">
            <v>8</v>
          </cell>
          <cell r="F2407">
            <v>1</v>
          </cell>
          <cell r="H2407">
            <v>1</v>
          </cell>
          <cell r="L2407">
            <v>2</v>
          </cell>
          <cell r="M2407" t="str">
            <v>KIRGIZİSTAN</v>
          </cell>
        </row>
        <row r="2408">
          <cell r="E2408">
            <v>8</v>
          </cell>
          <cell r="F2408">
            <v>1</v>
          </cell>
          <cell r="H2408">
            <v>1</v>
          </cell>
          <cell r="L2408">
            <v>3</v>
          </cell>
          <cell r="M2408" t="str">
            <v>KIRGIZİSTAN</v>
          </cell>
        </row>
        <row r="2409">
          <cell r="E2409">
            <v>8</v>
          </cell>
          <cell r="F2409">
            <v>1</v>
          </cell>
          <cell r="H2409">
            <v>1</v>
          </cell>
          <cell r="L2409">
            <v>2</v>
          </cell>
          <cell r="M2409" t="str">
            <v>KIRGIZİSTAN</v>
          </cell>
        </row>
        <row r="2410">
          <cell r="E2410">
            <v>8</v>
          </cell>
          <cell r="F2410">
            <v>1</v>
          </cell>
          <cell r="H2410">
            <v>1</v>
          </cell>
          <cell r="L2410">
            <v>2</v>
          </cell>
          <cell r="M2410" t="str">
            <v>KIRGIZİSTAN</v>
          </cell>
        </row>
        <row r="2411">
          <cell r="E2411">
            <v>8</v>
          </cell>
          <cell r="F2411">
            <v>1</v>
          </cell>
          <cell r="H2411">
            <v>1</v>
          </cell>
          <cell r="L2411">
            <v>3</v>
          </cell>
          <cell r="M2411" t="str">
            <v>KIRGIZİSTAN</v>
          </cell>
        </row>
        <row r="2412">
          <cell r="E2412">
            <v>8</v>
          </cell>
          <cell r="F2412">
            <v>1</v>
          </cell>
          <cell r="H2412">
            <v>1</v>
          </cell>
          <cell r="L2412">
            <v>2</v>
          </cell>
          <cell r="M2412" t="str">
            <v>KIRGIZİSTAN</v>
          </cell>
        </row>
        <row r="2413">
          <cell r="E2413">
            <v>8</v>
          </cell>
          <cell r="F2413">
            <v>1</v>
          </cell>
          <cell r="H2413">
            <v>1</v>
          </cell>
          <cell r="L2413">
            <v>2</v>
          </cell>
          <cell r="M2413" t="str">
            <v>KIRGIZİSTAN</v>
          </cell>
        </row>
        <row r="2414">
          <cell r="E2414">
            <v>8</v>
          </cell>
          <cell r="F2414">
            <v>1</v>
          </cell>
          <cell r="H2414">
            <v>2</v>
          </cell>
          <cell r="L2414">
            <v>2</v>
          </cell>
          <cell r="M2414" t="str">
            <v>SNG</v>
          </cell>
        </row>
        <row r="2415">
          <cell r="E2415">
            <v>8</v>
          </cell>
          <cell r="F2415">
            <v>2</v>
          </cell>
          <cell r="H2415">
            <v>2</v>
          </cell>
          <cell r="L2415">
            <v>2</v>
          </cell>
          <cell r="M2415" t="str">
            <v>KIRGIZİSTAN</v>
          </cell>
        </row>
        <row r="2416">
          <cell r="E2416">
            <v>8</v>
          </cell>
          <cell r="F2416">
            <v>2</v>
          </cell>
          <cell r="H2416">
            <v>2</v>
          </cell>
          <cell r="L2416">
            <v>2</v>
          </cell>
          <cell r="M2416" t="str">
            <v>KIRGIZİSTAN</v>
          </cell>
        </row>
        <row r="2417">
          <cell r="E2417">
            <v>8</v>
          </cell>
          <cell r="F2417">
            <v>2</v>
          </cell>
          <cell r="H2417">
            <v>2</v>
          </cell>
          <cell r="L2417">
            <v>2</v>
          </cell>
          <cell r="M2417" t="str">
            <v>SNG</v>
          </cell>
        </row>
        <row r="2418">
          <cell r="E2418">
            <v>8</v>
          </cell>
          <cell r="F2418">
            <v>2</v>
          </cell>
          <cell r="H2418">
            <v>2</v>
          </cell>
          <cell r="L2418">
            <v>2</v>
          </cell>
          <cell r="M2418" t="str">
            <v>KIRGIZİSTAN</v>
          </cell>
        </row>
        <row r="2419">
          <cell r="E2419">
            <v>8</v>
          </cell>
          <cell r="F2419">
            <v>2</v>
          </cell>
          <cell r="H2419">
            <v>2</v>
          </cell>
          <cell r="L2419">
            <v>2</v>
          </cell>
          <cell r="M2419" t="str">
            <v>KIRGIZİSTAN</v>
          </cell>
        </row>
        <row r="2420">
          <cell r="E2420">
            <v>8</v>
          </cell>
          <cell r="F2420">
            <v>2</v>
          </cell>
          <cell r="H2420">
            <v>2</v>
          </cell>
          <cell r="L2420">
            <v>2</v>
          </cell>
          <cell r="M2420" t="str">
            <v>KIRGIZİSTAN</v>
          </cell>
        </row>
        <row r="2421">
          <cell r="E2421">
            <v>8</v>
          </cell>
          <cell r="F2421">
            <v>2</v>
          </cell>
          <cell r="H2421">
            <v>2</v>
          </cell>
          <cell r="L2421">
            <v>2</v>
          </cell>
          <cell r="M2421" t="str">
            <v>KIRGIZİSTAN</v>
          </cell>
        </row>
        <row r="2422">
          <cell r="E2422">
            <v>8</v>
          </cell>
          <cell r="F2422">
            <v>2</v>
          </cell>
          <cell r="H2422">
            <v>2</v>
          </cell>
          <cell r="L2422">
            <v>2</v>
          </cell>
          <cell r="M2422" t="str">
            <v>KIRGIZİSTAN</v>
          </cell>
        </row>
        <row r="2423">
          <cell r="E2423">
            <v>8</v>
          </cell>
          <cell r="F2423">
            <v>2</v>
          </cell>
          <cell r="H2423">
            <v>2</v>
          </cell>
          <cell r="L2423">
            <v>2</v>
          </cell>
          <cell r="M2423" t="str">
            <v>KIRGIZİSTAN</v>
          </cell>
        </row>
        <row r="2424">
          <cell r="E2424">
            <v>8</v>
          </cell>
          <cell r="F2424">
            <v>2</v>
          </cell>
          <cell r="H2424">
            <v>2</v>
          </cell>
          <cell r="L2424">
            <v>2</v>
          </cell>
          <cell r="M2424" t="str">
            <v>KIRGIZİSTAN</v>
          </cell>
        </row>
        <row r="2425">
          <cell r="E2425">
            <v>8</v>
          </cell>
          <cell r="F2425">
            <v>2</v>
          </cell>
          <cell r="H2425">
            <v>2</v>
          </cell>
          <cell r="L2425">
            <v>2</v>
          </cell>
          <cell r="M2425" t="str">
            <v>KIRGIZİSTAN</v>
          </cell>
        </row>
        <row r="2426">
          <cell r="E2426">
            <v>8</v>
          </cell>
          <cell r="F2426">
            <v>2</v>
          </cell>
          <cell r="H2426">
            <v>2</v>
          </cell>
          <cell r="L2426">
            <v>2</v>
          </cell>
          <cell r="M2426" t="str">
            <v>KIRGIZİSTAN</v>
          </cell>
        </row>
        <row r="2427">
          <cell r="E2427">
            <v>8</v>
          </cell>
          <cell r="F2427">
            <v>2</v>
          </cell>
          <cell r="H2427">
            <v>2</v>
          </cell>
          <cell r="L2427">
            <v>2</v>
          </cell>
          <cell r="M2427" t="str">
            <v>KIRGIZİSTAN</v>
          </cell>
        </row>
        <row r="2428">
          <cell r="E2428">
            <v>8</v>
          </cell>
          <cell r="F2428">
            <v>2</v>
          </cell>
          <cell r="H2428">
            <v>1</v>
          </cell>
          <cell r="L2428">
            <v>2</v>
          </cell>
          <cell r="M2428" t="str">
            <v>KIRGIZİSTAN</v>
          </cell>
        </row>
        <row r="2429">
          <cell r="E2429">
            <v>8</v>
          </cell>
          <cell r="F2429">
            <v>2</v>
          </cell>
          <cell r="H2429">
            <v>1</v>
          </cell>
          <cell r="L2429">
            <v>2</v>
          </cell>
          <cell r="M2429" t="str">
            <v>KIRGIZİSTAN</v>
          </cell>
        </row>
        <row r="2430">
          <cell r="E2430">
            <v>8</v>
          </cell>
          <cell r="F2430">
            <v>2</v>
          </cell>
          <cell r="H2430">
            <v>1</v>
          </cell>
          <cell r="L2430">
            <v>2</v>
          </cell>
          <cell r="M2430" t="str">
            <v>KIRGIZİSTAN</v>
          </cell>
        </row>
        <row r="2431">
          <cell r="E2431">
            <v>8</v>
          </cell>
          <cell r="F2431">
            <v>2</v>
          </cell>
          <cell r="H2431">
            <v>1</v>
          </cell>
          <cell r="L2431">
            <v>2</v>
          </cell>
          <cell r="M2431" t="str">
            <v>KIRGIZİSTAN</v>
          </cell>
        </row>
        <row r="2432">
          <cell r="E2432">
            <v>8</v>
          </cell>
          <cell r="F2432">
            <v>2</v>
          </cell>
          <cell r="H2432">
            <v>1</v>
          </cell>
          <cell r="L2432">
            <v>2</v>
          </cell>
          <cell r="M2432" t="str">
            <v>KIRGIZİSTAN</v>
          </cell>
        </row>
        <row r="2433">
          <cell r="E2433">
            <v>8</v>
          </cell>
          <cell r="F2433">
            <v>2</v>
          </cell>
          <cell r="H2433">
            <v>1</v>
          </cell>
          <cell r="L2433">
            <v>2</v>
          </cell>
          <cell r="M2433" t="str">
            <v>KIRGIZİSTAN</v>
          </cell>
        </row>
        <row r="2434">
          <cell r="E2434">
            <v>8</v>
          </cell>
          <cell r="F2434">
            <v>2</v>
          </cell>
          <cell r="H2434">
            <v>1</v>
          </cell>
          <cell r="L2434">
            <v>2</v>
          </cell>
          <cell r="M2434" t="str">
            <v>KIRGIZİSTAN</v>
          </cell>
        </row>
        <row r="2435">
          <cell r="E2435">
            <v>8</v>
          </cell>
          <cell r="F2435">
            <v>2</v>
          </cell>
          <cell r="H2435">
            <v>1</v>
          </cell>
          <cell r="L2435">
            <v>3</v>
          </cell>
          <cell r="M2435" t="str">
            <v>KIRGIZİSTAN</v>
          </cell>
        </row>
        <row r="2436">
          <cell r="E2436">
            <v>9</v>
          </cell>
          <cell r="F2436">
            <v>1</v>
          </cell>
          <cell r="H2436">
            <v>2</v>
          </cell>
          <cell r="L2436">
            <v>2</v>
          </cell>
          <cell r="M2436" t="str">
            <v>KIRGIZİSTAN</v>
          </cell>
        </row>
        <row r="2437">
          <cell r="E2437">
            <v>9</v>
          </cell>
          <cell r="F2437">
            <v>1</v>
          </cell>
          <cell r="H2437">
            <v>2</v>
          </cell>
          <cell r="L2437">
            <v>2</v>
          </cell>
          <cell r="M2437" t="str">
            <v>KIRGIZİSTAN</v>
          </cell>
        </row>
        <row r="2438">
          <cell r="E2438">
            <v>9</v>
          </cell>
          <cell r="F2438">
            <v>1</v>
          </cell>
          <cell r="H2438">
            <v>2</v>
          </cell>
          <cell r="L2438">
            <v>2</v>
          </cell>
          <cell r="M2438" t="str">
            <v>KIRGIZİSTAN</v>
          </cell>
        </row>
        <row r="2439">
          <cell r="E2439">
            <v>9</v>
          </cell>
          <cell r="F2439">
            <v>1</v>
          </cell>
          <cell r="H2439">
            <v>2</v>
          </cell>
          <cell r="L2439">
            <v>2</v>
          </cell>
          <cell r="M2439" t="str">
            <v>KIRGIZİSTAN</v>
          </cell>
        </row>
        <row r="2440">
          <cell r="E2440">
            <v>9</v>
          </cell>
          <cell r="F2440">
            <v>1</v>
          </cell>
          <cell r="H2440">
            <v>2</v>
          </cell>
          <cell r="L2440">
            <v>2</v>
          </cell>
          <cell r="M2440" t="str">
            <v>KIRGIZİSTAN</v>
          </cell>
        </row>
        <row r="2441">
          <cell r="E2441">
            <v>9</v>
          </cell>
          <cell r="F2441">
            <v>1</v>
          </cell>
          <cell r="H2441">
            <v>2</v>
          </cell>
          <cell r="L2441">
            <v>2</v>
          </cell>
          <cell r="M2441" t="str">
            <v>KIRGIZİSTAN</v>
          </cell>
        </row>
        <row r="2442">
          <cell r="E2442">
            <v>9</v>
          </cell>
          <cell r="F2442">
            <v>1</v>
          </cell>
          <cell r="H2442">
            <v>2</v>
          </cell>
          <cell r="L2442">
            <v>2</v>
          </cell>
          <cell r="M2442" t="str">
            <v>KIRGIZİSTAN</v>
          </cell>
        </row>
        <row r="2443">
          <cell r="E2443">
            <v>9</v>
          </cell>
          <cell r="F2443">
            <v>1</v>
          </cell>
          <cell r="H2443">
            <v>2</v>
          </cell>
          <cell r="L2443">
            <v>3</v>
          </cell>
          <cell r="M2443" t="str">
            <v>KIRGIZİSTAN</v>
          </cell>
        </row>
        <row r="2444">
          <cell r="E2444">
            <v>9</v>
          </cell>
          <cell r="F2444">
            <v>1</v>
          </cell>
          <cell r="H2444">
            <v>2</v>
          </cell>
          <cell r="L2444">
            <v>2</v>
          </cell>
          <cell r="M2444" t="str">
            <v>KIRGIZİSTAN</v>
          </cell>
        </row>
        <row r="2445">
          <cell r="E2445">
            <v>9</v>
          </cell>
          <cell r="F2445">
            <v>1</v>
          </cell>
          <cell r="H2445">
            <v>2</v>
          </cell>
          <cell r="L2445">
            <v>2</v>
          </cell>
          <cell r="M2445" t="str">
            <v>KIRGIZİSTAN</v>
          </cell>
        </row>
        <row r="2446">
          <cell r="E2446">
            <v>9</v>
          </cell>
          <cell r="F2446">
            <v>1</v>
          </cell>
          <cell r="H2446">
            <v>2</v>
          </cell>
          <cell r="L2446">
            <v>3</v>
          </cell>
          <cell r="M2446" t="str">
            <v>KIRGIZİSTAN</v>
          </cell>
        </row>
        <row r="2447">
          <cell r="E2447">
            <v>9</v>
          </cell>
          <cell r="F2447">
            <v>1</v>
          </cell>
          <cell r="H2447">
            <v>2</v>
          </cell>
          <cell r="L2447">
            <v>3</v>
          </cell>
          <cell r="M2447" t="str">
            <v>KIRGIZİSTAN</v>
          </cell>
        </row>
        <row r="2448">
          <cell r="E2448">
            <v>9</v>
          </cell>
          <cell r="F2448">
            <v>1</v>
          </cell>
          <cell r="H2448">
            <v>2</v>
          </cell>
          <cell r="L2448">
            <v>2</v>
          </cell>
          <cell r="M2448" t="str">
            <v>KIRGIZİSTAN</v>
          </cell>
        </row>
        <row r="2449">
          <cell r="E2449">
            <v>9</v>
          </cell>
          <cell r="F2449">
            <v>1</v>
          </cell>
          <cell r="H2449">
            <v>2</v>
          </cell>
          <cell r="L2449">
            <v>3</v>
          </cell>
          <cell r="M2449" t="str">
            <v>KIRGIZİSTAN</v>
          </cell>
        </row>
        <row r="2450">
          <cell r="E2450">
            <v>9</v>
          </cell>
          <cell r="F2450">
            <v>1</v>
          </cell>
          <cell r="H2450">
            <v>2</v>
          </cell>
          <cell r="L2450">
            <v>2</v>
          </cell>
          <cell r="M2450" t="str">
            <v>KIRGIZİSTAN</v>
          </cell>
        </row>
        <row r="2451">
          <cell r="E2451">
            <v>9</v>
          </cell>
          <cell r="F2451">
            <v>1</v>
          </cell>
          <cell r="H2451">
            <v>2</v>
          </cell>
          <cell r="L2451">
            <v>2</v>
          </cell>
          <cell r="M2451" t="str">
            <v>KIRGIZİSTAN</v>
          </cell>
        </row>
        <row r="2452">
          <cell r="E2452">
            <v>9</v>
          </cell>
          <cell r="F2452">
            <v>1</v>
          </cell>
          <cell r="H2452">
            <v>2</v>
          </cell>
          <cell r="L2452">
            <v>2</v>
          </cell>
          <cell r="M2452" t="str">
            <v>KIRGIZİSTAN</v>
          </cell>
        </row>
        <row r="2453">
          <cell r="E2453">
            <v>9</v>
          </cell>
          <cell r="F2453">
            <v>1</v>
          </cell>
          <cell r="H2453">
            <v>2</v>
          </cell>
          <cell r="L2453">
            <v>2</v>
          </cell>
          <cell r="M2453" t="str">
            <v>KIRGIZİSTAN</v>
          </cell>
        </row>
        <row r="2454">
          <cell r="E2454">
            <v>9</v>
          </cell>
          <cell r="F2454">
            <v>1</v>
          </cell>
          <cell r="H2454">
            <v>2</v>
          </cell>
          <cell r="L2454">
            <v>2</v>
          </cell>
          <cell r="M2454" t="str">
            <v>KIRGIZİSTAN</v>
          </cell>
        </row>
        <row r="2455">
          <cell r="E2455">
            <v>9</v>
          </cell>
          <cell r="F2455">
            <v>1</v>
          </cell>
          <cell r="H2455">
            <v>2</v>
          </cell>
          <cell r="L2455">
            <v>2</v>
          </cell>
          <cell r="M2455" t="str">
            <v>KIRGIZİSTAN</v>
          </cell>
        </row>
        <row r="2456">
          <cell r="E2456">
            <v>9</v>
          </cell>
          <cell r="F2456">
            <v>1</v>
          </cell>
          <cell r="H2456">
            <v>2</v>
          </cell>
          <cell r="L2456">
            <v>2</v>
          </cell>
          <cell r="M2456" t="str">
            <v>KIRGIZİSTAN</v>
          </cell>
        </row>
        <row r="2457">
          <cell r="E2457">
            <v>9</v>
          </cell>
          <cell r="F2457">
            <v>1</v>
          </cell>
          <cell r="H2457">
            <v>2</v>
          </cell>
          <cell r="L2457">
            <v>2</v>
          </cell>
          <cell r="M2457" t="str">
            <v>KIRGIZİSTAN</v>
          </cell>
        </row>
        <row r="2458">
          <cell r="E2458">
            <v>9</v>
          </cell>
          <cell r="F2458">
            <v>1</v>
          </cell>
          <cell r="H2458">
            <v>2</v>
          </cell>
          <cell r="L2458">
            <v>2</v>
          </cell>
          <cell r="M2458" t="str">
            <v>KIRGIZİSTAN</v>
          </cell>
        </row>
        <row r="2459">
          <cell r="E2459">
            <v>9</v>
          </cell>
          <cell r="F2459">
            <v>1</v>
          </cell>
          <cell r="H2459">
            <v>2</v>
          </cell>
          <cell r="L2459">
            <v>2</v>
          </cell>
          <cell r="M2459" t="str">
            <v>KIRGIZİSTAN</v>
          </cell>
        </row>
        <row r="2460">
          <cell r="E2460">
            <v>9</v>
          </cell>
          <cell r="F2460">
            <v>1</v>
          </cell>
          <cell r="H2460">
            <v>2</v>
          </cell>
          <cell r="L2460">
            <v>2</v>
          </cell>
          <cell r="M2460" t="str">
            <v>KIRGIZİSTAN</v>
          </cell>
        </row>
        <row r="2461">
          <cell r="E2461">
            <v>9</v>
          </cell>
          <cell r="F2461">
            <v>1</v>
          </cell>
          <cell r="H2461">
            <v>2</v>
          </cell>
          <cell r="L2461">
            <v>3</v>
          </cell>
          <cell r="M2461" t="str">
            <v>KIRGIZİSTAN</v>
          </cell>
        </row>
        <row r="2462">
          <cell r="E2462">
            <v>9</v>
          </cell>
          <cell r="F2462">
            <v>1</v>
          </cell>
          <cell r="H2462">
            <v>1</v>
          </cell>
          <cell r="L2462">
            <v>2</v>
          </cell>
          <cell r="M2462" t="str">
            <v>KIRGIZİSTAN</v>
          </cell>
        </row>
        <row r="2463">
          <cell r="E2463">
            <v>9</v>
          </cell>
          <cell r="F2463">
            <v>1</v>
          </cell>
          <cell r="H2463">
            <v>1</v>
          </cell>
          <cell r="L2463">
            <v>2</v>
          </cell>
          <cell r="M2463" t="str">
            <v>KIRGIZİSTAN</v>
          </cell>
        </row>
        <row r="2464">
          <cell r="E2464">
            <v>9</v>
          </cell>
          <cell r="F2464">
            <v>1</v>
          </cell>
          <cell r="H2464">
            <v>1</v>
          </cell>
          <cell r="L2464">
            <v>2</v>
          </cell>
          <cell r="M2464" t="str">
            <v>KIRGIZİSTAN</v>
          </cell>
        </row>
        <row r="2465">
          <cell r="E2465">
            <v>9</v>
          </cell>
          <cell r="F2465">
            <v>1</v>
          </cell>
          <cell r="H2465">
            <v>1</v>
          </cell>
          <cell r="L2465">
            <v>2</v>
          </cell>
          <cell r="M2465" t="str">
            <v>KIRGIZİSTAN</v>
          </cell>
        </row>
        <row r="2466">
          <cell r="E2466">
            <v>9</v>
          </cell>
          <cell r="F2466">
            <v>1</v>
          </cell>
          <cell r="H2466">
            <v>1</v>
          </cell>
          <cell r="L2466">
            <v>2</v>
          </cell>
          <cell r="M2466" t="str">
            <v>KIRGIZİSTAN</v>
          </cell>
        </row>
        <row r="2467">
          <cell r="E2467">
            <v>9</v>
          </cell>
          <cell r="F2467">
            <v>1</v>
          </cell>
          <cell r="H2467">
            <v>1</v>
          </cell>
          <cell r="L2467">
            <v>2</v>
          </cell>
          <cell r="M2467" t="str">
            <v>KIRGIZİSTAN</v>
          </cell>
        </row>
        <row r="2468">
          <cell r="E2468">
            <v>9</v>
          </cell>
          <cell r="F2468">
            <v>1</v>
          </cell>
          <cell r="H2468">
            <v>1</v>
          </cell>
          <cell r="L2468">
            <v>2</v>
          </cell>
          <cell r="M2468" t="str">
            <v>KIRGIZİSTAN</v>
          </cell>
        </row>
        <row r="2469">
          <cell r="E2469">
            <v>9</v>
          </cell>
          <cell r="F2469">
            <v>1</v>
          </cell>
          <cell r="H2469">
            <v>1</v>
          </cell>
          <cell r="L2469">
            <v>2</v>
          </cell>
          <cell r="M2469" t="str">
            <v>KIRGIZİSTAN</v>
          </cell>
        </row>
        <row r="2470">
          <cell r="E2470">
            <v>9</v>
          </cell>
          <cell r="F2470">
            <v>1</v>
          </cell>
          <cell r="H2470">
            <v>1</v>
          </cell>
          <cell r="L2470">
            <v>2</v>
          </cell>
          <cell r="M2470" t="str">
            <v>KIRGIZİSTAN</v>
          </cell>
        </row>
        <row r="2471">
          <cell r="E2471">
            <v>9</v>
          </cell>
          <cell r="F2471">
            <v>1</v>
          </cell>
          <cell r="H2471">
            <v>1</v>
          </cell>
          <cell r="L2471">
            <v>2</v>
          </cell>
          <cell r="M2471" t="str">
            <v>KIRGIZİSTAN</v>
          </cell>
        </row>
        <row r="2472">
          <cell r="E2472">
            <v>9</v>
          </cell>
          <cell r="F2472">
            <v>1</v>
          </cell>
          <cell r="H2472">
            <v>1</v>
          </cell>
          <cell r="L2472">
            <v>2</v>
          </cell>
          <cell r="M2472" t="str">
            <v>KIRGIZİSTAN</v>
          </cell>
        </row>
        <row r="2473">
          <cell r="E2473">
            <v>9</v>
          </cell>
          <cell r="F2473">
            <v>1</v>
          </cell>
          <cell r="H2473">
            <v>1</v>
          </cell>
          <cell r="L2473">
            <v>2</v>
          </cell>
          <cell r="M2473" t="str">
            <v>KIRGIZİSTAN</v>
          </cell>
        </row>
        <row r="2474">
          <cell r="E2474">
            <v>9</v>
          </cell>
          <cell r="F2474">
            <v>1</v>
          </cell>
          <cell r="H2474">
            <v>1</v>
          </cell>
          <cell r="L2474">
            <v>2</v>
          </cell>
          <cell r="M2474" t="str">
            <v>KIRGIZİSTAN</v>
          </cell>
        </row>
        <row r="2475">
          <cell r="E2475">
            <v>9</v>
          </cell>
          <cell r="F2475">
            <v>1</v>
          </cell>
          <cell r="H2475">
            <v>2</v>
          </cell>
          <cell r="L2475">
            <v>2</v>
          </cell>
          <cell r="M2475" t="str">
            <v>D</v>
          </cell>
        </row>
        <row r="2476">
          <cell r="E2476">
            <v>9</v>
          </cell>
          <cell r="F2476">
            <v>1</v>
          </cell>
          <cell r="H2476">
            <v>2</v>
          </cell>
          <cell r="L2476">
            <v>2</v>
          </cell>
          <cell r="M2476" t="str">
            <v>D</v>
          </cell>
        </row>
        <row r="2477">
          <cell r="E2477">
            <v>9</v>
          </cell>
          <cell r="F2477">
            <v>1</v>
          </cell>
          <cell r="H2477">
            <v>2</v>
          </cell>
          <cell r="L2477">
            <v>2</v>
          </cell>
          <cell r="M2477" t="str">
            <v>D</v>
          </cell>
        </row>
        <row r="2478">
          <cell r="E2478">
            <v>9</v>
          </cell>
          <cell r="F2478">
            <v>1</v>
          </cell>
          <cell r="H2478">
            <v>2</v>
          </cell>
          <cell r="L2478">
            <v>2</v>
          </cell>
          <cell r="M2478" t="str">
            <v>D</v>
          </cell>
        </row>
        <row r="2479">
          <cell r="E2479">
            <v>9</v>
          </cell>
          <cell r="F2479">
            <v>1</v>
          </cell>
          <cell r="H2479">
            <v>2</v>
          </cell>
          <cell r="L2479">
            <v>2</v>
          </cell>
          <cell r="M2479" t="str">
            <v>D</v>
          </cell>
        </row>
        <row r="2480">
          <cell r="E2480">
            <v>9</v>
          </cell>
          <cell r="F2480">
            <v>1</v>
          </cell>
          <cell r="H2480">
            <v>2</v>
          </cell>
          <cell r="L2480">
            <v>2</v>
          </cell>
          <cell r="M2480" t="str">
            <v>D</v>
          </cell>
        </row>
        <row r="2481">
          <cell r="E2481">
            <v>9</v>
          </cell>
          <cell r="F2481">
            <v>1</v>
          </cell>
          <cell r="H2481">
            <v>2</v>
          </cell>
          <cell r="L2481">
            <v>2</v>
          </cell>
          <cell r="M2481" t="str">
            <v>D</v>
          </cell>
        </row>
        <row r="2482">
          <cell r="E2482">
            <v>9</v>
          </cell>
          <cell r="F2482">
            <v>1</v>
          </cell>
          <cell r="H2482">
            <v>2</v>
          </cell>
          <cell r="L2482">
            <v>2</v>
          </cell>
          <cell r="M2482" t="str">
            <v>SNG</v>
          </cell>
        </row>
        <row r="2483">
          <cell r="E2483">
            <v>9</v>
          </cell>
          <cell r="F2483">
            <v>1</v>
          </cell>
          <cell r="H2483">
            <v>2</v>
          </cell>
          <cell r="L2483">
            <v>2</v>
          </cell>
          <cell r="M2483" t="str">
            <v>SNG</v>
          </cell>
        </row>
        <row r="2484">
          <cell r="E2484">
            <v>9</v>
          </cell>
          <cell r="F2484">
            <v>1</v>
          </cell>
          <cell r="H2484">
            <v>2</v>
          </cell>
          <cell r="L2484">
            <v>2</v>
          </cell>
          <cell r="M2484" t="str">
            <v>SNG</v>
          </cell>
        </row>
        <row r="2485">
          <cell r="E2485">
            <v>11</v>
          </cell>
          <cell r="F2485">
            <v>1</v>
          </cell>
          <cell r="H2485">
            <v>2</v>
          </cell>
          <cell r="L2485">
            <v>2</v>
          </cell>
          <cell r="M2485" t="str">
            <v>KIRGIZİSTAN</v>
          </cell>
        </row>
        <row r="2486">
          <cell r="E2486">
            <v>11</v>
          </cell>
          <cell r="F2486">
            <v>1</v>
          </cell>
          <cell r="H2486">
            <v>2</v>
          </cell>
          <cell r="L2486">
            <v>2</v>
          </cell>
          <cell r="M2486" t="str">
            <v>KIRGIZİSTAN</v>
          </cell>
        </row>
        <row r="2487">
          <cell r="E2487">
            <v>11</v>
          </cell>
          <cell r="F2487">
            <v>1</v>
          </cell>
          <cell r="H2487">
            <v>2</v>
          </cell>
          <cell r="L2487">
            <v>2</v>
          </cell>
          <cell r="M2487" t="str">
            <v>KIRGIZİSTAN</v>
          </cell>
        </row>
        <row r="2488">
          <cell r="E2488">
            <v>11</v>
          </cell>
          <cell r="F2488">
            <v>1</v>
          </cell>
          <cell r="H2488">
            <v>2</v>
          </cell>
          <cell r="L2488">
            <v>2</v>
          </cell>
          <cell r="M2488" t="str">
            <v>KIRGIZİSTAN</v>
          </cell>
        </row>
        <row r="2489">
          <cell r="E2489">
            <v>11</v>
          </cell>
          <cell r="F2489">
            <v>1</v>
          </cell>
          <cell r="H2489">
            <v>2</v>
          </cell>
          <cell r="L2489">
            <v>2</v>
          </cell>
          <cell r="M2489" t="str">
            <v>KIRGIZİSTAN</v>
          </cell>
        </row>
        <row r="2490">
          <cell r="E2490">
            <v>11</v>
          </cell>
          <cell r="F2490">
            <v>1</v>
          </cell>
          <cell r="H2490">
            <v>2</v>
          </cell>
          <cell r="L2490">
            <v>2</v>
          </cell>
          <cell r="M2490" t="str">
            <v>KIRGIZİSTAN</v>
          </cell>
        </row>
        <row r="2491">
          <cell r="E2491">
            <v>11</v>
          </cell>
          <cell r="F2491">
            <v>1</v>
          </cell>
          <cell r="H2491">
            <v>2</v>
          </cell>
          <cell r="L2491">
            <v>2</v>
          </cell>
          <cell r="M2491" t="str">
            <v>KIRGIZİSTAN</v>
          </cell>
        </row>
        <row r="2492">
          <cell r="E2492">
            <v>11</v>
          </cell>
          <cell r="F2492">
            <v>1</v>
          </cell>
          <cell r="H2492">
            <v>2</v>
          </cell>
          <cell r="L2492">
            <v>2</v>
          </cell>
          <cell r="M2492" t="str">
            <v>KIRGIZİSTAN</v>
          </cell>
        </row>
        <row r="2493">
          <cell r="E2493">
            <v>11</v>
          </cell>
          <cell r="F2493">
            <v>1</v>
          </cell>
          <cell r="H2493">
            <v>2</v>
          </cell>
          <cell r="L2493">
            <v>2</v>
          </cell>
          <cell r="M2493" t="str">
            <v>KIRGIZİSTAN</v>
          </cell>
        </row>
        <row r="2494">
          <cell r="E2494">
            <v>11</v>
          </cell>
          <cell r="F2494">
            <v>1</v>
          </cell>
          <cell r="H2494">
            <v>2</v>
          </cell>
          <cell r="L2494">
            <v>2</v>
          </cell>
          <cell r="M2494" t="str">
            <v>KIRGIZİSTAN</v>
          </cell>
        </row>
        <row r="2495">
          <cell r="E2495">
            <v>11</v>
          </cell>
          <cell r="F2495">
            <v>1</v>
          </cell>
          <cell r="H2495">
            <v>2</v>
          </cell>
          <cell r="L2495">
            <v>2</v>
          </cell>
          <cell r="M2495" t="str">
            <v>KIRGIZİSTAN</v>
          </cell>
        </row>
        <row r="2496">
          <cell r="E2496">
            <v>11</v>
          </cell>
          <cell r="F2496">
            <v>1</v>
          </cell>
          <cell r="H2496">
            <v>2</v>
          </cell>
          <cell r="L2496">
            <v>2</v>
          </cell>
          <cell r="M2496" t="str">
            <v>KIRGIZİSTAN</v>
          </cell>
        </row>
        <row r="2497">
          <cell r="E2497">
            <v>11</v>
          </cell>
          <cell r="F2497">
            <v>1</v>
          </cell>
          <cell r="H2497">
            <v>2</v>
          </cell>
          <cell r="L2497">
            <v>2</v>
          </cell>
          <cell r="M2497" t="str">
            <v>D</v>
          </cell>
        </row>
        <row r="2498">
          <cell r="E2498">
            <v>11</v>
          </cell>
          <cell r="F2498">
            <v>2</v>
          </cell>
          <cell r="H2498">
            <v>2</v>
          </cell>
          <cell r="L2498">
            <v>2</v>
          </cell>
          <cell r="M2498" t="str">
            <v>KIRGIZİSTAN</v>
          </cell>
        </row>
        <row r="2499">
          <cell r="E2499">
            <v>11</v>
          </cell>
          <cell r="F2499">
            <v>2</v>
          </cell>
          <cell r="H2499">
            <v>2</v>
          </cell>
          <cell r="L2499">
            <v>2</v>
          </cell>
          <cell r="M2499" t="str">
            <v>KIRGIZİSTAN</v>
          </cell>
        </row>
        <row r="2500">
          <cell r="E2500">
            <v>11</v>
          </cell>
          <cell r="F2500">
            <v>2</v>
          </cell>
          <cell r="H2500">
            <v>2</v>
          </cell>
          <cell r="L2500">
            <v>2</v>
          </cell>
          <cell r="M2500" t="str">
            <v>KIRGIZİSTAN</v>
          </cell>
        </row>
        <row r="2501">
          <cell r="E2501">
            <v>11</v>
          </cell>
          <cell r="F2501">
            <v>2</v>
          </cell>
          <cell r="H2501">
            <v>2</v>
          </cell>
          <cell r="L2501">
            <v>2</v>
          </cell>
          <cell r="M2501" t="str">
            <v>KIRGIZİSTAN</v>
          </cell>
        </row>
        <row r="2502">
          <cell r="E2502">
            <v>11</v>
          </cell>
          <cell r="F2502">
            <v>2</v>
          </cell>
          <cell r="H2502">
            <v>2</v>
          </cell>
          <cell r="L2502">
            <v>3</v>
          </cell>
          <cell r="M2502" t="str">
            <v>KIRGIZİSTAN</v>
          </cell>
        </row>
        <row r="2503">
          <cell r="E2503">
            <v>11</v>
          </cell>
          <cell r="F2503">
            <v>2</v>
          </cell>
          <cell r="H2503">
            <v>2</v>
          </cell>
          <cell r="L2503">
            <v>2</v>
          </cell>
          <cell r="M2503" t="str">
            <v>KIRGIZİSTAN</v>
          </cell>
        </row>
        <row r="2504">
          <cell r="E2504">
            <v>11</v>
          </cell>
          <cell r="F2504">
            <v>2</v>
          </cell>
          <cell r="H2504">
            <v>2</v>
          </cell>
          <cell r="L2504">
            <v>2</v>
          </cell>
          <cell r="M2504" t="str">
            <v>SNG</v>
          </cell>
        </row>
        <row r="2505">
          <cell r="E2505">
            <v>12</v>
          </cell>
          <cell r="F2505">
            <v>1</v>
          </cell>
          <cell r="H2505">
            <v>2</v>
          </cell>
          <cell r="L2505">
            <v>2</v>
          </cell>
          <cell r="M2505" t="str">
            <v>KIRGIZİSTAN</v>
          </cell>
        </row>
        <row r="2506">
          <cell r="E2506">
            <v>12</v>
          </cell>
          <cell r="F2506">
            <v>1</v>
          </cell>
          <cell r="H2506">
            <v>2</v>
          </cell>
          <cell r="L2506">
            <v>2</v>
          </cell>
          <cell r="M2506" t="str">
            <v>KIRGIZİSTAN</v>
          </cell>
        </row>
        <row r="2507">
          <cell r="E2507">
            <v>12</v>
          </cell>
          <cell r="F2507">
            <v>1</v>
          </cell>
          <cell r="H2507">
            <v>2</v>
          </cell>
          <cell r="L2507">
            <v>2</v>
          </cell>
          <cell r="M2507" t="str">
            <v>KIRGIZİSTAN</v>
          </cell>
        </row>
        <row r="2508">
          <cell r="E2508">
            <v>12</v>
          </cell>
          <cell r="F2508">
            <v>1</v>
          </cell>
          <cell r="H2508">
            <v>2</v>
          </cell>
          <cell r="L2508">
            <v>2</v>
          </cell>
          <cell r="M2508" t="str">
            <v>KIRGIZİSTAN</v>
          </cell>
        </row>
        <row r="2509">
          <cell r="E2509">
            <v>12</v>
          </cell>
          <cell r="F2509">
            <v>1</v>
          </cell>
          <cell r="H2509">
            <v>2</v>
          </cell>
          <cell r="L2509">
            <v>3</v>
          </cell>
          <cell r="M2509" t="str">
            <v>KIRGIZİSTAN</v>
          </cell>
        </row>
        <row r="2510">
          <cell r="E2510">
            <v>12</v>
          </cell>
          <cell r="F2510">
            <v>1</v>
          </cell>
          <cell r="H2510">
            <v>2</v>
          </cell>
          <cell r="L2510">
            <v>2</v>
          </cell>
          <cell r="M2510" t="str">
            <v>KIRGIZİSTAN</v>
          </cell>
        </row>
        <row r="2511">
          <cell r="E2511">
            <v>12</v>
          </cell>
          <cell r="F2511">
            <v>1</v>
          </cell>
          <cell r="H2511">
            <v>2</v>
          </cell>
          <cell r="L2511">
            <v>3</v>
          </cell>
          <cell r="M2511" t="str">
            <v>KIRGIZİSTAN</v>
          </cell>
        </row>
        <row r="2512">
          <cell r="E2512">
            <v>12</v>
          </cell>
          <cell r="F2512">
            <v>1</v>
          </cell>
          <cell r="H2512">
            <v>2</v>
          </cell>
          <cell r="L2512">
            <v>2</v>
          </cell>
          <cell r="M2512" t="str">
            <v>KIRGIZİSTAN</v>
          </cell>
        </row>
        <row r="2513">
          <cell r="E2513">
            <v>12</v>
          </cell>
          <cell r="F2513">
            <v>1</v>
          </cell>
          <cell r="H2513">
            <v>2</v>
          </cell>
          <cell r="L2513">
            <v>2</v>
          </cell>
          <cell r="M2513" t="str">
            <v>KIRGIZİSTAN</v>
          </cell>
        </row>
        <row r="2514">
          <cell r="E2514">
            <v>12</v>
          </cell>
          <cell r="F2514">
            <v>1</v>
          </cell>
          <cell r="H2514">
            <v>2</v>
          </cell>
          <cell r="L2514">
            <v>3</v>
          </cell>
          <cell r="M2514" t="str">
            <v>KIRGIZİSTAN</v>
          </cell>
        </row>
        <row r="2515">
          <cell r="E2515">
            <v>12</v>
          </cell>
          <cell r="F2515">
            <v>1</v>
          </cell>
          <cell r="H2515">
            <v>2</v>
          </cell>
          <cell r="L2515">
            <v>2</v>
          </cell>
          <cell r="M2515" t="str">
            <v>KIRGIZİSTAN</v>
          </cell>
        </row>
        <row r="2516">
          <cell r="E2516">
            <v>12</v>
          </cell>
          <cell r="F2516">
            <v>1</v>
          </cell>
          <cell r="H2516">
            <v>2</v>
          </cell>
          <cell r="L2516">
            <v>2</v>
          </cell>
          <cell r="M2516" t="str">
            <v>KIRGIZİSTAN</v>
          </cell>
        </row>
        <row r="2517">
          <cell r="E2517">
            <v>12</v>
          </cell>
          <cell r="F2517">
            <v>1</v>
          </cell>
          <cell r="H2517">
            <v>2</v>
          </cell>
          <cell r="L2517">
            <v>2</v>
          </cell>
          <cell r="M2517" t="str">
            <v>KIRGIZİSTAN</v>
          </cell>
        </row>
        <row r="2518">
          <cell r="E2518">
            <v>12</v>
          </cell>
          <cell r="F2518">
            <v>1</v>
          </cell>
          <cell r="H2518">
            <v>2</v>
          </cell>
          <cell r="L2518">
            <v>2</v>
          </cell>
          <cell r="M2518" t="str">
            <v>KIRGIZİSTAN</v>
          </cell>
        </row>
        <row r="2519">
          <cell r="E2519">
            <v>12</v>
          </cell>
          <cell r="F2519">
            <v>1</v>
          </cell>
          <cell r="H2519">
            <v>2</v>
          </cell>
          <cell r="L2519">
            <v>2</v>
          </cell>
          <cell r="M2519" t="str">
            <v>KIRGIZİSTAN</v>
          </cell>
        </row>
        <row r="2520">
          <cell r="E2520">
            <v>12</v>
          </cell>
          <cell r="F2520">
            <v>1</v>
          </cell>
          <cell r="H2520">
            <v>2</v>
          </cell>
          <cell r="L2520">
            <v>2</v>
          </cell>
          <cell r="M2520" t="str">
            <v>KIRGIZİSTAN</v>
          </cell>
        </row>
        <row r="2521">
          <cell r="E2521">
            <v>12</v>
          </cell>
          <cell r="F2521">
            <v>1</v>
          </cell>
          <cell r="H2521">
            <v>2</v>
          </cell>
          <cell r="L2521">
            <v>2</v>
          </cell>
          <cell r="M2521" t="str">
            <v>KIRGIZİSTAN</v>
          </cell>
        </row>
        <row r="2522">
          <cell r="E2522">
            <v>12</v>
          </cell>
          <cell r="F2522">
            <v>1</v>
          </cell>
          <cell r="H2522">
            <v>2</v>
          </cell>
          <cell r="L2522">
            <v>2</v>
          </cell>
          <cell r="M2522" t="str">
            <v>KIRGIZİSTAN</v>
          </cell>
        </row>
        <row r="2523">
          <cell r="E2523">
            <v>12</v>
          </cell>
          <cell r="F2523">
            <v>1</v>
          </cell>
          <cell r="H2523">
            <v>2</v>
          </cell>
          <cell r="L2523">
            <v>2</v>
          </cell>
          <cell r="M2523" t="str">
            <v>KIRGIZİSTAN</v>
          </cell>
        </row>
        <row r="2524">
          <cell r="E2524">
            <v>12</v>
          </cell>
          <cell r="F2524">
            <v>1</v>
          </cell>
          <cell r="H2524">
            <v>2</v>
          </cell>
          <cell r="L2524">
            <v>2</v>
          </cell>
          <cell r="M2524" t="str">
            <v>KIRGIZİSTAN</v>
          </cell>
        </row>
        <row r="2525">
          <cell r="E2525">
            <v>12</v>
          </cell>
          <cell r="F2525">
            <v>1</v>
          </cell>
          <cell r="H2525">
            <v>2</v>
          </cell>
          <cell r="L2525">
            <v>3</v>
          </cell>
          <cell r="M2525" t="str">
            <v>KIRGIZİSTAN</v>
          </cell>
        </row>
        <row r="2526">
          <cell r="E2526">
            <v>12</v>
          </cell>
          <cell r="F2526">
            <v>1</v>
          </cell>
          <cell r="H2526">
            <v>2</v>
          </cell>
          <cell r="L2526">
            <v>2</v>
          </cell>
          <cell r="M2526" t="str">
            <v>KIRGIZİSTAN</v>
          </cell>
        </row>
        <row r="2527">
          <cell r="E2527">
            <v>12</v>
          </cell>
          <cell r="F2527">
            <v>1</v>
          </cell>
          <cell r="H2527">
            <v>2</v>
          </cell>
          <cell r="L2527">
            <v>2</v>
          </cell>
          <cell r="M2527" t="str">
            <v>KIRGIZİSTAN</v>
          </cell>
        </row>
        <row r="2528">
          <cell r="E2528">
            <v>12</v>
          </cell>
          <cell r="F2528">
            <v>1</v>
          </cell>
          <cell r="H2528">
            <v>2</v>
          </cell>
          <cell r="L2528">
            <v>2</v>
          </cell>
          <cell r="M2528" t="str">
            <v>KIRGIZİSTAN</v>
          </cell>
        </row>
        <row r="2529">
          <cell r="E2529">
            <v>12</v>
          </cell>
          <cell r="F2529">
            <v>1</v>
          </cell>
          <cell r="H2529">
            <v>2</v>
          </cell>
          <cell r="L2529">
            <v>2</v>
          </cell>
          <cell r="M2529" t="str">
            <v>KIRGIZİSTAN</v>
          </cell>
        </row>
        <row r="2530">
          <cell r="E2530">
            <v>12</v>
          </cell>
          <cell r="F2530">
            <v>1</v>
          </cell>
          <cell r="H2530">
            <v>2</v>
          </cell>
          <cell r="L2530">
            <v>3</v>
          </cell>
          <cell r="M2530" t="str">
            <v>KIRGIZİSTAN</v>
          </cell>
        </row>
        <row r="2531">
          <cell r="E2531">
            <v>12</v>
          </cell>
          <cell r="F2531">
            <v>1</v>
          </cell>
          <cell r="H2531">
            <v>2</v>
          </cell>
          <cell r="L2531">
            <v>2</v>
          </cell>
          <cell r="M2531" t="str">
            <v>KIRGIZİSTAN</v>
          </cell>
        </row>
        <row r="2532">
          <cell r="E2532">
            <v>12</v>
          </cell>
          <cell r="F2532">
            <v>1</v>
          </cell>
          <cell r="H2532">
            <v>2</v>
          </cell>
          <cell r="L2532">
            <v>2</v>
          </cell>
          <cell r="M2532" t="str">
            <v>KIRGIZİSTAN</v>
          </cell>
        </row>
        <row r="2533">
          <cell r="E2533">
            <v>12</v>
          </cell>
          <cell r="F2533">
            <v>1</v>
          </cell>
          <cell r="H2533">
            <v>1</v>
          </cell>
          <cell r="L2533">
            <v>2</v>
          </cell>
          <cell r="M2533" t="str">
            <v>KIRGIZİSTAN</v>
          </cell>
        </row>
        <row r="2534">
          <cell r="E2534">
            <v>12</v>
          </cell>
          <cell r="F2534">
            <v>1</v>
          </cell>
          <cell r="H2534">
            <v>1</v>
          </cell>
          <cell r="L2534">
            <v>2</v>
          </cell>
          <cell r="M2534" t="str">
            <v>KIRGIZİSTAN</v>
          </cell>
        </row>
        <row r="2535">
          <cell r="E2535">
            <v>12</v>
          </cell>
          <cell r="F2535">
            <v>1</v>
          </cell>
          <cell r="H2535">
            <v>1</v>
          </cell>
          <cell r="L2535">
            <v>2</v>
          </cell>
          <cell r="M2535" t="str">
            <v>KIRGIZİSTAN</v>
          </cell>
        </row>
        <row r="2536">
          <cell r="E2536">
            <v>12</v>
          </cell>
          <cell r="F2536">
            <v>1</v>
          </cell>
          <cell r="H2536">
            <v>1</v>
          </cell>
          <cell r="L2536">
            <v>2</v>
          </cell>
          <cell r="M2536" t="str">
            <v>KIRGIZİSTAN</v>
          </cell>
        </row>
        <row r="2537">
          <cell r="E2537">
            <v>12</v>
          </cell>
          <cell r="F2537">
            <v>1</v>
          </cell>
          <cell r="H2537">
            <v>1</v>
          </cell>
          <cell r="L2537">
            <v>3</v>
          </cell>
          <cell r="M2537" t="str">
            <v>KIRGIZİSTAN</v>
          </cell>
        </row>
        <row r="2538">
          <cell r="E2538">
            <v>12</v>
          </cell>
          <cell r="F2538">
            <v>1</v>
          </cell>
          <cell r="H2538">
            <v>1</v>
          </cell>
          <cell r="L2538">
            <v>2</v>
          </cell>
          <cell r="M2538" t="str">
            <v>KIRGIZİSTAN</v>
          </cell>
        </row>
        <row r="2539">
          <cell r="E2539">
            <v>12</v>
          </cell>
          <cell r="F2539">
            <v>1</v>
          </cell>
          <cell r="H2539">
            <v>1</v>
          </cell>
          <cell r="L2539">
            <v>1</v>
          </cell>
          <cell r="M2539" t="str">
            <v>KIRGIZİSTAN</v>
          </cell>
        </row>
        <row r="2540">
          <cell r="E2540">
            <v>12</v>
          </cell>
          <cell r="F2540">
            <v>1</v>
          </cell>
          <cell r="H2540">
            <v>1</v>
          </cell>
          <cell r="L2540">
            <v>2</v>
          </cell>
          <cell r="M2540" t="str">
            <v>KIRGIZİSTAN</v>
          </cell>
        </row>
        <row r="2541">
          <cell r="E2541">
            <v>12</v>
          </cell>
          <cell r="F2541">
            <v>1</v>
          </cell>
          <cell r="H2541">
            <v>1</v>
          </cell>
          <cell r="L2541">
            <v>2</v>
          </cell>
          <cell r="M2541" t="str">
            <v>KIRGIZİSTAN</v>
          </cell>
        </row>
        <row r="2542">
          <cell r="E2542">
            <v>12</v>
          </cell>
          <cell r="F2542">
            <v>1</v>
          </cell>
          <cell r="H2542">
            <v>2</v>
          </cell>
          <cell r="L2542">
            <v>2</v>
          </cell>
          <cell r="M2542" t="str">
            <v>SNG</v>
          </cell>
        </row>
        <row r="2543">
          <cell r="E2543">
            <v>12</v>
          </cell>
          <cell r="F2543">
            <v>1</v>
          </cell>
          <cell r="H2543">
            <v>2</v>
          </cell>
          <cell r="L2543">
            <v>2</v>
          </cell>
          <cell r="M2543" t="str">
            <v>SNG</v>
          </cell>
        </row>
        <row r="2544">
          <cell r="E2544">
            <v>12</v>
          </cell>
          <cell r="F2544">
            <v>1</v>
          </cell>
          <cell r="H2544">
            <v>2</v>
          </cell>
          <cell r="L2544">
            <v>4</v>
          </cell>
          <cell r="M2544" t="str">
            <v>KIRGIZİSTAN</v>
          </cell>
        </row>
        <row r="2545">
          <cell r="E2545">
            <v>12</v>
          </cell>
          <cell r="F2545">
            <v>1</v>
          </cell>
          <cell r="H2545">
            <v>2</v>
          </cell>
          <cell r="L2545">
            <v>3</v>
          </cell>
          <cell r="M2545" t="str">
            <v>KIRGIZİSTAN</v>
          </cell>
        </row>
        <row r="2546">
          <cell r="E2546">
            <v>12</v>
          </cell>
          <cell r="F2546">
            <v>2</v>
          </cell>
          <cell r="H2546">
            <v>2</v>
          </cell>
          <cell r="L2546">
            <v>2</v>
          </cell>
          <cell r="M2546" t="str">
            <v>KIRGIZİSTAN</v>
          </cell>
        </row>
        <row r="2547">
          <cell r="E2547">
            <v>12</v>
          </cell>
          <cell r="F2547">
            <v>2</v>
          </cell>
          <cell r="H2547">
            <v>2</v>
          </cell>
          <cell r="L2547">
            <v>2</v>
          </cell>
          <cell r="M2547" t="str">
            <v>KIRGIZİSTAN</v>
          </cell>
        </row>
        <row r="2548">
          <cell r="E2548">
            <v>12</v>
          </cell>
          <cell r="F2548">
            <v>2</v>
          </cell>
          <cell r="H2548">
            <v>2</v>
          </cell>
          <cell r="L2548">
            <v>2</v>
          </cell>
          <cell r="M2548" t="str">
            <v>KIRGIZİSTAN</v>
          </cell>
        </row>
        <row r="2549">
          <cell r="E2549">
            <v>12</v>
          </cell>
          <cell r="F2549">
            <v>2</v>
          </cell>
          <cell r="H2549">
            <v>2</v>
          </cell>
          <cell r="L2549">
            <v>2</v>
          </cell>
          <cell r="M2549" t="str">
            <v>KIRGIZİSTAN</v>
          </cell>
        </row>
        <row r="2550">
          <cell r="E2550">
            <v>12</v>
          </cell>
          <cell r="F2550">
            <v>2</v>
          </cell>
          <cell r="H2550">
            <v>2</v>
          </cell>
          <cell r="L2550">
            <v>2</v>
          </cell>
          <cell r="M2550" t="str">
            <v>KIRGIZİSTAN</v>
          </cell>
        </row>
        <row r="2551">
          <cell r="E2551">
            <v>12</v>
          </cell>
          <cell r="F2551">
            <v>2</v>
          </cell>
          <cell r="H2551">
            <v>2</v>
          </cell>
          <cell r="L2551">
            <v>2</v>
          </cell>
          <cell r="M2551" t="str">
            <v>KIRGIZİSTAN</v>
          </cell>
        </row>
        <row r="2552">
          <cell r="E2552">
            <v>12</v>
          </cell>
          <cell r="F2552">
            <v>2</v>
          </cell>
          <cell r="H2552">
            <v>2</v>
          </cell>
          <cell r="L2552">
            <v>3</v>
          </cell>
          <cell r="M2552" t="str">
            <v>KIRGIZİSTAN</v>
          </cell>
        </row>
        <row r="2553">
          <cell r="E2553">
            <v>12</v>
          </cell>
          <cell r="F2553">
            <v>2</v>
          </cell>
          <cell r="H2553">
            <v>2</v>
          </cell>
          <cell r="L2553">
            <v>2</v>
          </cell>
          <cell r="M2553" t="str">
            <v>KIRGIZİSTAN</v>
          </cell>
        </row>
        <row r="2554">
          <cell r="E2554">
            <v>12</v>
          </cell>
          <cell r="F2554">
            <v>2</v>
          </cell>
          <cell r="H2554">
            <v>2</v>
          </cell>
          <cell r="L2554">
            <v>2</v>
          </cell>
          <cell r="M2554" t="str">
            <v>KIRGIZİSTAN</v>
          </cell>
        </row>
        <row r="2555">
          <cell r="E2555">
            <v>12</v>
          </cell>
          <cell r="F2555">
            <v>2</v>
          </cell>
          <cell r="H2555">
            <v>2</v>
          </cell>
          <cell r="L2555">
            <v>2</v>
          </cell>
          <cell r="M2555" t="str">
            <v>KIRGIZİSTAN</v>
          </cell>
        </row>
        <row r="2556">
          <cell r="E2556">
            <v>12</v>
          </cell>
          <cell r="F2556">
            <v>2</v>
          </cell>
          <cell r="H2556">
            <v>2</v>
          </cell>
          <cell r="L2556">
            <v>2</v>
          </cell>
          <cell r="M2556" t="str">
            <v>KIRGIZİSTAN</v>
          </cell>
        </row>
        <row r="2557">
          <cell r="E2557">
            <v>12</v>
          </cell>
          <cell r="F2557">
            <v>2</v>
          </cell>
          <cell r="H2557">
            <v>2</v>
          </cell>
          <cell r="L2557">
            <v>2</v>
          </cell>
          <cell r="M2557" t="str">
            <v>KIRGIZİSTAN</v>
          </cell>
        </row>
        <row r="2558">
          <cell r="E2558">
            <v>12</v>
          </cell>
          <cell r="F2558">
            <v>2</v>
          </cell>
          <cell r="H2558">
            <v>2</v>
          </cell>
          <cell r="L2558">
            <v>2</v>
          </cell>
          <cell r="M2558" t="str">
            <v>KIRGIZİSTAN</v>
          </cell>
        </row>
        <row r="2559">
          <cell r="E2559">
            <v>12</v>
          </cell>
          <cell r="F2559">
            <v>2</v>
          </cell>
          <cell r="H2559">
            <v>2</v>
          </cell>
          <cell r="L2559">
            <v>2</v>
          </cell>
          <cell r="M2559" t="str">
            <v>KIRGIZİSTAN</v>
          </cell>
        </row>
        <row r="2560">
          <cell r="E2560">
            <v>12</v>
          </cell>
          <cell r="F2560">
            <v>2</v>
          </cell>
          <cell r="H2560">
            <v>2</v>
          </cell>
          <cell r="L2560">
            <v>2</v>
          </cell>
          <cell r="M2560" t="str">
            <v>KIRGIZİSTAN</v>
          </cell>
        </row>
        <row r="2561">
          <cell r="E2561">
            <v>12</v>
          </cell>
          <cell r="F2561">
            <v>2</v>
          </cell>
          <cell r="H2561">
            <v>2</v>
          </cell>
          <cell r="L2561">
            <v>2</v>
          </cell>
          <cell r="M2561" t="str">
            <v>KIRGIZİSTAN</v>
          </cell>
        </row>
        <row r="2562">
          <cell r="E2562">
            <v>12</v>
          </cell>
          <cell r="F2562">
            <v>2</v>
          </cell>
          <cell r="H2562">
            <v>2</v>
          </cell>
          <cell r="L2562">
            <v>2</v>
          </cell>
          <cell r="M2562" t="str">
            <v>KIRGIZİSTAN</v>
          </cell>
        </row>
        <row r="2563">
          <cell r="E2563">
            <v>12</v>
          </cell>
          <cell r="F2563">
            <v>2</v>
          </cell>
          <cell r="H2563">
            <v>2</v>
          </cell>
          <cell r="L2563">
            <v>2</v>
          </cell>
          <cell r="M2563" t="str">
            <v>KIRGIZİSTAN</v>
          </cell>
        </row>
        <row r="2564">
          <cell r="E2564">
            <v>12</v>
          </cell>
          <cell r="F2564">
            <v>2</v>
          </cell>
          <cell r="H2564">
            <v>2</v>
          </cell>
          <cell r="L2564">
            <v>2</v>
          </cell>
          <cell r="M2564" t="str">
            <v>KIRGIZİSTAN</v>
          </cell>
        </row>
        <row r="2565">
          <cell r="E2565">
            <v>12</v>
          </cell>
          <cell r="F2565">
            <v>2</v>
          </cell>
          <cell r="H2565">
            <v>2</v>
          </cell>
          <cell r="L2565">
            <v>2</v>
          </cell>
          <cell r="M2565" t="str">
            <v>KIRGIZİSTAN</v>
          </cell>
        </row>
        <row r="2566">
          <cell r="E2566">
            <v>12</v>
          </cell>
          <cell r="F2566">
            <v>2</v>
          </cell>
          <cell r="H2566">
            <v>2</v>
          </cell>
          <cell r="L2566">
            <v>2</v>
          </cell>
          <cell r="M2566" t="str">
            <v>SNG</v>
          </cell>
        </row>
        <row r="2567">
          <cell r="E2567">
            <v>12</v>
          </cell>
          <cell r="F2567">
            <v>2</v>
          </cell>
          <cell r="H2567">
            <v>2</v>
          </cell>
          <cell r="L2567">
            <v>2</v>
          </cell>
          <cell r="M2567" t="str">
            <v>SNG</v>
          </cell>
        </row>
        <row r="2568">
          <cell r="E2568">
            <v>12</v>
          </cell>
          <cell r="F2568">
            <v>2</v>
          </cell>
          <cell r="H2568">
            <v>2</v>
          </cell>
          <cell r="L2568">
            <v>2</v>
          </cell>
          <cell r="M2568" t="str">
            <v>SNG</v>
          </cell>
        </row>
        <row r="2569">
          <cell r="E2569">
            <v>12</v>
          </cell>
          <cell r="F2569">
            <v>3</v>
          </cell>
          <cell r="H2569">
            <v>2</v>
          </cell>
          <cell r="L2569">
            <v>2</v>
          </cell>
          <cell r="M2569" t="str">
            <v>KIRGIZİSTAN</v>
          </cell>
        </row>
        <row r="2570">
          <cell r="E2570">
            <v>12</v>
          </cell>
          <cell r="F2570">
            <v>3</v>
          </cell>
          <cell r="H2570">
            <v>2</v>
          </cell>
          <cell r="L2570">
            <v>2</v>
          </cell>
          <cell r="M2570" t="str">
            <v>KIRGIZİSTAN</v>
          </cell>
        </row>
        <row r="2571">
          <cell r="E2571">
            <v>12</v>
          </cell>
          <cell r="F2571">
            <v>3</v>
          </cell>
          <cell r="H2571">
            <v>2</v>
          </cell>
          <cell r="L2571">
            <v>2</v>
          </cell>
          <cell r="M2571" t="str">
            <v>KIRGIZİSTAN</v>
          </cell>
        </row>
        <row r="2572">
          <cell r="E2572">
            <v>12</v>
          </cell>
          <cell r="F2572">
            <v>3</v>
          </cell>
          <cell r="H2572">
            <v>2</v>
          </cell>
          <cell r="L2572">
            <v>3</v>
          </cell>
          <cell r="M2572" t="str">
            <v>KIRGIZİSTAN</v>
          </cell>
        </row>
        <row r="2573">
          <cell r="E2573">
            <v>12</v>
          </cell>
          <cell r="F2573">
            <v>3</v>
          </cell>
          <cell r="H2573">
            <v>2</v>
          </cell>
          <cell r="L2573">
            <v>2</v>
          </cell>
          <cell r="M2573" t="str">
            <v>KIRGIZİSTAN</v>
          </cell>
        </row>
        <row r="2574">
          <cell r="E2574">
            <v>12</v>
          </cell>
          <cell r="F2574">
            <v>3</v>
          </cell>
          <cell r="H2574">
            <v>2</v>
          </cell>
          <cell r="L2574">
            <v>2</v>
          </cell>
          <cell r="M2574" t="str">
            <v>SNG</v>
          </cell>
        </row>
        <row r="2575">
          <cell r="E2575">
            <v>12</v>
          </cell>
          <cell r="F2575">
            <v>3</v>
          </cell>
          <cell r="H2575">
            <v>2</v>
          </cell>
          <cell r="L2575">
            <v>2</v>
          </cell>
          <cell r="M2575" t="str">
            <v>KIRGIZİSTAN</v>
          </cell>
        </row>
        <row r="2576">
          <cell r="E2576">
            <v>12</v>
          </cell>
          <cell r="F2576">
            <v>3</v>
          </cell>
          <cell r="H2576">
            <v>2</v>
          </cell>
          <cell r="L2576">
            <v>2</v>
          </cell>
          <cell r="M2576" t="str">
            <v>KIRGIZİSTAN</v>
          </cell>
        </row>
        <row r="2577">
          <cell r="E2577">
            <v>12</v>
          </cell>
          <cell r="F2577">
            <v>3</v>
          </cell>
          <cell r="H2577">
            <v>2</v>
          </cell>
          <cell r="L2577">
            <v>2</v>
          </cell>
          <cell r="M2577" t="str">
            <v>KIRGIZİSTAN</v>
          </cell>
        </row>
        <row r="2578">
          <cell r="E2578">
            <v>12</v>
          </cell>
          <cell r="F2578">
            <v>3</v>
          </cell>
          <cell r="H2578">
            <v>2</v>
          </cell>
          <cell r="L2578">
            <v>3</v>
          </cell>
          <cell r="M2578" t="str">
            <v>KIRGIZİSTAN</v>
          </cell>
        </row>
        <row r="2579">
          <cell r="E2579">
            <v>12</v>
          </cell>
          <cell r="F2579">
            <v>3</v>
          </cell>
          <cell r="H2579">
            <v>2</v>
          </cell>
          <cell r="L2579">
            <v>2</v>
          </cell>
          <cell r="M2579" t="str">
            <v>KIRGIZİSTAN</v>
          </cell>
        </row>
        <row r="2580">
          <cell r="E2580">
            <v>12</v>
          </cell>
          <cell r="F2580">
            <v>3</v>
          </cell>
          <cell r="H2580">
            <v>2</v>
          </cell>
          <cell r="L2580">
            <v>2</v>
          </cell>
          <cell r="M2580" t="str">
            <v>KIRGIZİSTAN</v>
          </cell>
        </row>
        <row r="2581">
          <cell r="E2581">
            <v>12</v>
          </cell>
          <cell r="F2581">
            <v>3</v>
          </cell>
          <cell r="H2581">
            <v>2</v>
          </cell>
          <cell r="L2581">
            <v>3</v>
          </cell>
          <cell r="M2581" t="str">
            <v>KIRGIZİSTAN</v>
          </cell>
        </row>
        <row r="2582">
          <cell r="E2582">
            <v>12</v>
          </cell>
          <cell r="F2582">
            <v>3</v>
          </cell>
          <cell r="H2582">
            <v>2</v>
          </cell>
          <cell r="L2582">
            <v>3</v>
          </cell>
          <cell r="M2582" t="str">
            <v>KIRGIZİSTAN</v>
          </cell>
        </row>
        <row r="2583">
          <cell r="E2583">
            <v>12</v>
          </cell>
          <cell r="F2583">
            <v>3</v>
          </cell>
          <cell r="H2583">
            <v>2</v>
          </cell>
          <cell r="L2583">
            <v>2</v>
          </cell>
          <cell r="M2583" t="str">
            <v>D</v>
          </cell>
        </row>
        <row r="2584">
          <cell r="E2584">
            <v>13</v>
          </cell>
          <cell r="F2584">
            <v>1</v>
          </cell>
          <cell r="H2584">
            <v>2</v>
          </cell>
          <cell r="L2584">
            <v>3</v>
          </cell>
          <cell r="M2584" t="str">
            <v>KIRGIZİSTAN</v>
          </cell>
        </row>
        <row r="2585">
          <cell r="E2585">
            <v>13</v>
          </cell>
          <cell r="F2585">
            <v>1</v>
          </cell>
          <cell r="H2585">
            <v>2</v>
          </cell>
          <cell r="L2585">
            <v>2</v>
          </cell>
          <cell r="M2585" t="str">
            <v>KIRGIZİSTAN</v>
          </cell>
        </row>
        <row r="2586">
          <cell r="E2586">
            <v>13</v>
          </cell>
          <cell r="F2586">
            <v>1</v>
          </cell>
          <cell r="H2586">
            <v>2</v>
          </cell>
          <cell r="L2586">
            <v>2</v>
          </cell>
          <cell r="M2586" t="str">
            <v>KIRGIZİSTAN</v>
          </cell>
        </row>
        <row r="2587">
          <cell r="E2587">
            <v>13</v>
          </cell>
          <cell r="F2587">
            <v>1</v>
          </cell>
          <cell r="H2587">
            <v>2</v>
          </cell>
          <cell r="L2587">
            <v>2</v>
          </cell>
          <cell r="M2587" t="str">
            <v>KIRGIZİSTAN</v>
          </cell>
        </row>
        <row r="2588">
          <cell r="E2588">
            <v>13</v>
          </cell>
          <cell r="F2588">
            <v>1</v>
          </cell>
          <cell r="H2588">
            <v>2</v>
          </cell>
          <cell r="L2588">
            <v>2</v>
          </cell>
          <cell r="M2588" t="str">
            <v>KIRGIZİSTAN</v>
          </cell>
        </row>
        <row r="2589">
          <cell r="E2589">
            <v>13</v>
          </cell>
          <cell r="F2589">
            <v>1</v>
          </cell>
          <cell r="H2589">
            <v>2</v>
          </cell>
          <cell r="L2589">
            <v>2</v>
          </cell>
          <cell r="M2589" t="str">
            <v>KIRGIZİSTAN</v>
          </cell>
        </row>
        <row r="2590">
          <cell r="E2590">
            <v>13</v>
          </cell>
          <cell r="F2590">
            <v>1</v>
          </cell>
          <cell r="H2590">
            <v>2</v>
          </cell>
          <cell r="L2590">
            <v>2</v>
          </cell>
          <cell r="M2590" t="str">
            <v>KIRGIZİSTAN</v>
          </cell>
        </row>
        <row r="2591">
          <cell r="E2591">
            <v>13</v>
          </cell>
          <cell r="F2591">
            <v>1</v>
          </cell>
          <cell r="H2591">
            <v>2</v>
          </cell>
          <cell r="L2591">
            <v>2</v>
          </cell>
          <cell r="M2591" t="str">
            <v>KIRGIZİSTAN</v>
          </cell>
        </row>
        <row r="2592">
          <cell r="E2592">
            <v>13</v>
          </cell>
          <cell r="F2592">
            <v>1</v>
          </cell>
          <cell r="H2592">
            <v>2</v>
          </cell>
          <cell r="L2592">
            <v>3</v>
          </cell>
          <cell r="M2592" t="str">
            <v>KIRGIZİSTAN</v>
          </cell>
        </row>
        <row r="2593">
          <cell r="E2593">
            <v>13</v>
          </cell>
          <cell r="F2593">
            <v>1</v>
          </cell>
          <cell r="H2593">
            <v>2</v>
          </cell>
          <cell r="L2593">
            <v>3</v>
          </cell>
          <cell r="M2593" t="str">
            <v>KIRGIZİSTAN</v>
          </cell>
        </row>
        <row r="2594">
          <cell r="E2594">
            <v>13</v>
          </cell>
          <cell r="F2594">
            <v>1</v>
          </cell>
          <cell r="H2594">
            <v>2</v>
          </cell>
          <cell r="L2594">
            <v>2</v>
          </cell>
          <cell r="M2594" t="str">
            <v>KIRGIZİSTAN</v>
          </cell>
        </row>
        <row r="2595">
          <cell r="E2595">
            <v>13</v>
          </cell>
          <cell r="F2595">
            <v>1</v>
          </cell>
          <cell r="H2595">
            <v>2</v>
          </cell>
          <cell r="L2595">
            <v>2</v>
          </cell>
          <cell r="M2595" t="str">
            <v>KIRGIZİSTAN</v>
          </cell>
        </row>
        <row r="2596">
          <cell r="E2596">
            <v>13</v>
          </cell>
          <cell r="F2596">
            <v>1</v>
          </cell>
          <cell r="H2596">
            <v>2</v>
          </cell>
          <cell r="L2596">
            <v>1</v>
          </cell>
          <cell r="M2596" t="str">
            <v>KIRGIZİSTAN</v>
          </cell>
        </row>
        <row r="2597">
          <cell r="E2597">
            <v>13</v>
          </cell>
          <cell r="F2597">
            <v>1</v>
          </cell>
          <cell r="H2597">
            <v>2</v>
          </cell>
          <cell r="L2597">
            <v>2</v>
          </cell>
          <cell r="M2597" t="str">
            <v>KIRGIZİSTAN</v>
          </cell>
        </row>
        <row r="2598">
          <cell r="E2598">
            <v>13</v>
          </cell>
          <cell r="F2598">
            <v>1</v>
          </cell>
          <cell r="H2598">
            <v>2</v>
          </cell>
          <cell r="L2598">
            <v>2</v>
          </cell>
          <cell r="M2598" t="str">
            <v>D</v>
          </cell>
        </row>
        <row r="2599">
          <cell r="E2599">
            <v>13</v>
          </cell>
          <cell r="F2599">
            <v>2</v>
          </cell>
          <cell r="H2599">
            <v>2</v>
          </cell>
          <cell r="L2599">
            <v>2</v>
          </cell>
          <cell r="M2599" t="str">
            <v>KIRGIZİSTAN</v>
          </cell>
        </row>
        <row r="2600">
          <cell r="E2600">
            <v>13</v>
          </cell>
          <cell r="F2600">
            <v>2</v>
          </cell>
          <cell r="H2600">
            <v>2</v>
          </cell>
          <cell r="L2600">
            <v>2</v>
          </cell>
          <cell r="M2600" t="str">
            <v>KIRGIZİSTAN</v>
          </cell>
        </row>
        <row r="2601">
          <cell r="E2601">
            <v>13</v>
          </cell>
          <cell r="F2601">
            <v>2</v>
          </cell>
          <cell r="H2601">
            <v>2</v>
          </cell>
          <cell r="L2601">
            <v>2</v>
          </cell>
          <cell r="M2601" t="str">
            <v>KIRGIZİSTAN</v>
          </cell>
        </row>
        <row r="2602">
          <cell r="E2602">
            <v>13</v>
          </cell>
          <cell r="F2602">
            <v>2</v>
          </cell>
          <cell r="H2602">
            <v>2</v>
          </cell>
          <cell r="L2602">
            <v>2</v>
          </cell>
          <cell r="M2602" t="str">
            <v>KIRGIZİSTAN</v>
          </cell>
        </row>
        <row r="2603">
          <cell r="E2603">
            <v>13</v>
          </cell>
          <cell r="F2603">
            <v>2</v>
          </cell>
          <cell r="H2603">
            <v>2</v>
          </cell>
          <cell r="L2603">
            <v>2</v>
          </cell>
          <cell r="M2603" t="str">
            <v>KIRGIZİSTAN</v>
          </cell>
        </row>
        <row r="2604">
          <cell r="E2604">
            <v>13</v>
          </cell>
          <cell r="F2604">
            <v>2</v>
          </cell>
          <cell r="H2604">
            <v>2</v>
          </cell>
          <cell r="L2604">
            <v>3</v>
          </cell>
          <cell r="M2604" t="str">
            <v>KIRGIZİSTAN</v>
          </cell>
        </row>
        <row r="2605">
          <cell r="E2605">
            <v>13</v>
          </cell>
          <cell r="F2605">
            <v>2</v>
          </cell>
          <cell r="H2605">
            <v>2</v>
          </cell>
          <cell r="L2605">
            <v>2</v>
          </cell>
          <cell r="M2605" t="str">
            <v>KIRGIZİSTAN</v>
          </cell>
        </row>
        <row r="2606">
          <cell r="E2606">
            <v>13</v>
          </cell>
          <cell r="F2606">
            <v>2</v>
          </cell>
          <cell r="H2606">
            <v>2</v>
          </cell>
          <cell r="L2606">
            <v>2</v>
          </cell>
          <cell r="M2606" t="str">
            <v>KIRGIZİSTAN</v>
          </cell>
        </row>
        <row r="2607">
          <cell r="E2607">
            <v>13</v>
          </cell>
          <cell r="F2607">
            <v>2</v>
          </cell>
          <cell r="H2607">
            <v>2</v>
          </cell>
          <cell r="L2607">
            <v>2</v>
          </cell>
          <cell r="M2607" t="str">
            <v>KIRGIZİSTAN</v>
          </cell>
        </row>
        <row r="2608">
          <cell r="E2608">
            <v>13</v>
          </cell>
          <cell r="F2608">
            <v>2</v>
          </cell>
          <cell r="H2608">
            <v>2</v>
          </cell>
          <cell r="L2608">
            <v>3</v>
          </cell>
          <cell r="M2608" t="str">
            <v>KIRGIZİSTAN</v>
          </cell>
        </row>
        <row r="2609">
          <cell r="E2609">
            <v>13</v>
          </cell>
          <cell r="F2609">
            <v>2</v>
          </cell>
          <cell r="H2609">
            <v>2</v>
          </cell>
          <cell r="L2609">
            <v>3</v>
          </cell>
          <cell r="M2609" t="str">
            <v>KIRGIZİSTAN</v>
          </cell>
        </row>
        <row r="2610">
          <cell r="E2610">
            <v>13</v>
          </cell>
          <cell r="F2610">
            <v>2</v>
          </cell>
          <cell r="H2610">
            <v>2</v>
          </cell>
          <cell r="L2610">
            <v>3</v>
          </cell>
          <cell r="M2610" t="str">
            <v>KIRGIZİSTAN</v>
          </cell>
        </row>
        <row r="2611">
          <cell r="E2611">
            <v>13</v>
          </cell>
          <cell r="F2611">
            <v>2</v>
          </cell>
          <cell r="H2611">
            <v>2</v>
          </cell>
          <cell r="L2611">
            <v>3</v>
          </cell>
          <cell r="M2611" t="str">
            <v>KIRGIZİSTAN</v>
          </cell>
        </row>
        <row r="2612">
          <cell r="E2612">
            <v>13</v>
          </cell>
          <cell r="F2612">
            <v>2</v>
          </cell>
          <cell r="H2612">
            <v>2</v>
          </cell>
          <cell r="L2612">
            <v>3</v>
          </cell>
          <cell r="M2612" t="str">
            <v>KIRGIZİSTAN</v>
          </cell>
        </row>
        <row r="2613">
          <cell r="E2613">
            <v>13</v>
          </cell>
          <cell r="F2613">
            <v>2</v>
          </cell>
          <cell r="H2613">
            <v>2</v>
          </cell>
          <cell r="L2613">
            <v>2</v>
          </cell>
          <cell r="M2613" t="str">
            <v>KIRGIZİSTAN</v>
          </cell>
        </row>
        <row r="2614">
          <cell r="E2614">
            <v>13</v>
          </cell>
          <cell r="F2614">
            <v>2</v>
          </cell>
          <cell r="H2614">
            <v>2</v>
          </cell>
          <cell r="L2614">
            <v>2</v>
          </cell>
          <cell r="M2614" t="str">
            <v>KIRGIZİSTAN</v>
          </cell>
        </row>
        <row r="2615">
          <cell r="E2615">
            <v>13</v>
          </cell>
          <cell r="F2615">
            <v>2</v>
          </cell>
          <cell r="H2615">
            <v>2</v>
          </cell>
          <cell r="L2615">
            <v>2</v>
          </cell>
          <cell r="M2615" t="str">
            <v>KIRGIZİSTAN</v>
          </cell>
        </row>
        <row r="2616">
          <cell r="E2616">
            <v>13</v>
          </cell>
          <cell r="F2616">
            <v>2</v>
          </cell>
          <cell r="H2616">
            <v>2</v>
          </cell>
          <cell r="L2616">
            <v>2</v>
          </cell>
          <cell r="M2616" t="str">
            <v>KIRGIZİSTAN</v>
          </cell>
        </row>
        <row r="2617">
          <cell r="E2617">
            <v>13</v>
          </cell>
          <cell r="F2617">
            <v>2</v>
          </cell>
          <cell r="H2617">
            <v>2</v>
          </cell>
          <cell r="L2617">
            <v>2</v>
          </cell>
          <cell r="M2617" t="str">
            <v>KIRGIZİSTAN</v>
          </cell>
        </row>
        <row r="2618">
          <cell r="E2618">
            <v>13</v>
          </cell>
          <cell r="F2618">
            <v>2</v>
          </cell>
          <cell r="H2618">
            <v>2</v>
          </cell>
          <cell r="L2618">
            <v>2</v>
          </cell>
          <cell r="M2618" t="str">
            <v>KIRGIZİSTAN</v>
          </cell>
        </row>
        <row r="2619">
          <cell r="E2619">
            <v>13</v>
          </cell>
          <cell r="F2619">
            <v>2</v>
          </cell>
          <cell r="H2619">
            <v>2</v>
          </cell>
          <cell r="L2619">
            <v>2</v>
          </cell>
          <cell r="M2619" t="str">
            <v>D</v>
          </cell>
        </row>
        <row r="2620">
          <cell r="E2620">
            <v>13</v>
          </cell>
          <cell r="F2620">
            <v>2</v>
          </cell>
          <cell r="H2620">
            <v>2</v>
          </cell>
          <cell r="L2620">
            <v>2</v>
          </cell>
          <cell r="M2620" t="str">
            <v>D</v>
          </cell>
        </row>
        <row r="2621">
          <cell r="E2621">
            <v>13</v>
          </cell>
          <cell r="F2621">
            <v>2</v>
          </cell>
          <cell r="H2621">
            <v>2</v>
          </cell>
          <cell r="L2621">
            <v>2</v>
          </cell>
          <cell r="M2621" t="str">
            <v>SNG</v>
          </cell>
        </row>
        <row r="2622">
          <cell r="E2622">
            <v>13</v>
          </cell>
          <cell r="F2622">
            <v>3</v>
          </cell>
          <cell r="H2622">
            <v>2</v>
          </cell>
          <cell r="L2622">
            <v>2</v>
          </cell>
          <cell r="M2622" t="str">
            <v>KIRGIZİSTAN</v>
          </cell>
        </row>
        <row r="2623">
          <cell r="E2623">
            <v>13</v>
          </cell>
          <cell r="F2623">
            <v>3</v>
          </cell>
          <cell r="H2623">
            <v>2</v>
          </cell>
          <cell r="L2623">
            <v>2</v>
          </cell>
          <cell r="M2623" t="str">
            <v>KIRGIZİSTAN</v>
          </cell>
        </row>
        <row r="2624">
          <cell r="E2624">
            <v>13</v>
          </cell>
          <cell r="F2624">
            <v>3</v>
          </cell>
          <cell r="H2624">
            <v>2</v>
          </cell>
          <cell r="L2624">
            <v>2</v>
          </cell>
          <cell r="M2624" t="str">
            <v>KIRGIZİSTAN</v>
          </cell>
        </row>
        <row r="2625">
          <cell r="E2625">
            <v>13</v>
          </cell>
          <cell r="F2625">
            <v>3</v>
          </cell>
          <cell r="H2625">
            <v>2</v>
          </cell>
          <cell r="L2625">
            <v>2</v>
          </cell>
          <cell r="M2625" t="str">
            <v>KIRGIZİSTAN</v>
          </cell>
        </row>
        <row r="2626">
          <cell r="E2626">
            <v>13</v>
          </cell>
          <cell r="F2626">
            <v>3</v>
          </cell>
          <cell r="H2626">
            <v>2</v>
          </cell>
          <cell r="L2626">
            <v>3</v>
          </cell>
          <cell r="M2626" t="str">
            <v>KIRGIZİSTAN</v>
          </cell>
        </row>
        <row r="2627">
          <cell r="E2627">
            <v>13</v>
          </cell>
          <cell r="F2627">
            <v>3</v>
          </cell>
          <cell r="H2627">
            <v>2</v>
          </cell>
          <cell r="L2627">
            <v>2</v>
          </cell>
          <cell r="M2627" t="str">
            <v>KIRGIZİSTAN</v>
          </cell>
        </row>
        <row r="2628">
          <cell r="E2628">
            <v>13</v>
          </cell>
          <cell r="F2628">
            <v>3</v>
          </cell>
          <cell r="H2628">
            <v>2</v>
          </cell>
          <cell r="L2628">
            <v>2</v>
          </cell>
          <cell r="M2628" t="str">
            <v>KIRGIZİSTAN</v>
          </cell>
        </row>
        <row r="2629">
          <cell r="E2629">
            <v>13</v>
          </cell>
          <cell r="F2629">
            <v>3</v>
          </cell>
          <cell r="H2629">
            <v>2</v>
          </cell>
          <cell r="L2629">
            <v>2</v>
          </cell>
          <cell r="M2629" t="str">
            <v>KIRGIZİSTAN</v>
          </cell>
        </row>
        <row r="2630">
          <cell r="E2630">
            <v>13</v>
          </cell>
          <cell r="F2630">
            <v>3</v>
          </cell>
          <cell r="H2630">
            <v>2</v>
          </cell>
          <cell r="L2630">
            <v>2</v>
          </cell>
          <cell r="M2630" t="str">
            <v>KIRGIZİSTAN</v>
          </cell>
        </row>
        <row r="2631">
          <cell r="E2631">
            <v>13</v>
          </cell>
          <cell r="F2631">
            <v>3</v>
          </cell>
          <cell r="H2631">
            <v>2</v>
          </cell>
          <cell r="L2631">
            <v>2</v>
          </cell>
          <cell r="M2631" t="str">
            <v>SNG</v>
          </cell>
        </row>
        <row r="2632">
          <cell r="E2632">
            <v>13</v>
          </cell>
          <cell r="F2632">
            <v>3</v>
          </cell>
          <cell r="H2632">
            <v>2</v>
          </cell>
          <cell r="L2632">
            <v>2</v>
          </cell>
          <cell r="M2632" t="str">
            <v>D</v>
          </cell>
        </row>
        <row r="2633">
          <cell r="E2633">
            <v>13</v>
          </cell>
          <cell r="F2633">
            <v>3</v>
          </cell>
          <cell r="H2633">
            <v>2</v>
          </cell>
          <cell r="L2633">
            <v>2</v>
          </cell>
          <cell r="M2633" t="str">
            <v>D</v>
          </cell>
        </row>
        <row r="2634">
          <cell r="E2634">
            <v>13</v>
          </cell>
          <cell r="F2634">
            <v>4</v>
          </cell>
          <cell r="H2634">
            <v>2</v>
          </cell>
          <cell r="L2634">
            <v>3</v>
          </cell>
          <cell r="M2634" t="str">
            <v>KIRGIZİSTAN</v>
          </cell>
        </row>
        <row r="2635">
          <cell r="E2635">
            <v>13</v>
          </cell>
          <cell r="F2635">
            <v>4</v>
          </cell>
          <cell r="H2635">
            <v>2</v>
          </cell>
          <cell r="L2635">
            <v>2</v>
          </cell>
          <cell r="M2635" t="str">
            <v>KIRGIZİSTAN</v>
          </cell>
        </row>
        <row r="2636">
          <cell r="E2636">
            <v>13</v>
          </cell>
          <cell r="F2636">
            <v>4</v>
          </cell>
          <cell r="H2636">
            <v>2</v>
          </cell>
          <cell r="L2636">
            <v>2</v>
          </cell>
          <cell r="M2636" t="str">
            <v>KIRGIZİSTAN</v>
          </cell>
        </row>
        <row r="2637">
          <cell r="E2637">
            <v>13</v>
          </cell>
          <cell r="F2637">
            <v>4</v>
          </cell>
          <cell r="H2637">
            <v>2</v>
          </cell>
          <cell r="L2637">
            <v>2</v>
          </cell>
          <cell r="M2637" t="str">
            <v>KIRGIZİSTAN</v>
          </cell>
        </row>
        <row r="2638">
          <cell r="E2638">
            <v>13</v>
          </cell>
          <cell r="F2638">
            <v>4</v>
          </cell>
          <cell r="H2638">
            <v>2</v>
          </cell>
          <cell r="L2638">
            <v>2</v>
          </cell>
          <cell r="M2638" t="str">
            <v>KIRGIZİSTAN</v>
          </cell>
        </row>
        <row r="2639">
          <cell r="E2639">
            <v>13</v>
          </cell>
          <cell r="F2639">
            <v>4</v>
          </cell>
          <cell r="H2639">
            <v>2</v>
          </cell>
          <cell r="L2639">
            <v>2</v>
          </cell>
          <cell r="M2639" t="str">
            <v>KIRGIZİSTAN</v>
          </cell>
        </row>
        <row r="2640">
          <cell r="E2640">
            <v>13</v>
          </cell>
          <cell r="F2640">
            <v>4</v>
          </cell>
          <cell r="H2640">
            <v>2</v>
          </cell>
          <cell r="L2640">
            <v>2</v>
          </cell>
          <cell r="M2640" t="str">
            <v>KIRGIZİSTAN</v>
          </cell>
        </row>
        <row r="2641">
          <cell r="E2641">
            <v>13</v>
          </cell>
          <cell r="F2641">
            <v>4</v>
          </cell>
          <cell r="H2641">
            <v>2</v>
          </cell>
          <cell r="L2641">
            <v>2</v>
          </cell>
          <cell r="M2641" t="str">
            <v>KIRGIZİSTAN</v>
          </cell>
        </row>
        <row r="2642">
          <cell r="E2642">
            <v>13</v>
          </cell>
          <cell r="F2642">
            <v>4</v>
          </cell>
          <cell r="H2642">
            <v>2</v>
          </cell>
          <cell r="L2642">
            <v>2</v>
          </cell>
          <cell r="M2642" t="str">
            <v>KIRGIZİSTAN</v>
          </cell>
        </row>
        <row r="2643">
          <cell r="E2643">
            <v>13</v>
          </cell>
          <cell r="F2643">
            <v>4</v>
          </cell>
          <cell r="H2643">
            <v>2</v>
          </cell>
          <cell r="L2643">
            <v>2</v>
          </cell>
          <cell r="M2643" t="str">
            <v>KIRGIZİSTAN</v>
          </cell>
        </row>
        <row r="2644">
          <cell r="E2644">
            <v>13</v>
          </cell>
          <cell r="F2644">
            <v>4</v>
          </cell>
          <cell r="H2644">
            <v>2</v>
          </cell>
          <cell r="L2644">
            <v>2</v>
          </cell>
          <cell r="M2644" t="str">
            <v>KIRGIZİSTAN</v>
          </cell>
        </row>
        <row r="2645">
          <cell r="E2645">
            <v>13</v>
          </cell>
          <cell r="F2645">
            <v>4</v>
          </cell>
          <cell r="H2645">
            <v>2</v>
          </cell>
          <cell r="L2645">
            <v>2</v>
          </cell>
          <cell r="M2645" t="str">
            <v>KIRGIZİSTAN</v>
          </cell>
        </row>
        <row r="2646">
          <cell r="E2646">
            <v>13</v>
          </cell>
          <cell r="F2646">
            <v>4</v>
          </cell>
          <cell r="H2646">
            <v>2</v>
          </cell>
          <cell r="L2646">
            <v>2</v>
          </cell>
          <cell r="M2646" t="str">
            <v>KIRGIZİSTAN</v>
          </cell>
        </row>
        <row r="2647">
          <cell r="E2647">
            <v>13</v>
          </cell>
          <cell r="F2647">
            <v>4</v>
          </cell>
          <cell r="H2647">
            <v>2</v>
          </cell>
          <cell r="L2647">
            <v>2</v>
          </cell>
          <cell r="M2647" t="str">
            <v>KIRGIZİSTAN</v>
          </cell>
        </row>
        <row r="2648">
          <cell r="E2648">
            <v>13</v>
          </cell>
          <cell r="F2648">
            <v>4</v>
          </cell>
          <cell r="H2648">
            <v>2</v>
          </cell>
          <cell r="L2648">
            <v>2</v>
          </cell>
          <cell r="M2648" t="str">
            <v>KIRGIZİSTAN</v>
          </cell>
        </row>
        <row r="2649">
          <cell r="E2649">
            <v>13</v>
          </cell>
          <cell r="F2649">
            <v>4</v>
          </cell>
          <cell r="H2649">
            <v>2</v>
          </cell>
          <cell r="L2649">
            <v>2</v>
          </cell>
          <cell r="M2649" t="str">
            <v>KIRGIZİSTAN</v>
          </cell>
        </row>
        <row r="2650">
          <cell r="E2650">
            <v>14</v>
          </cell>
          <cell r="F2650">
            <v>1</v>
          </cell>
          <cell r="H2650">
            <v>2</v>
          </cell>
          <cell r="L2650">
            <v>2</v>
          </cell>
          <cell r="M2650" t="str">
            <v>KIRGIZİSTAN</v>
          </cell>
        </row>
        <row r="2651">
          <cell r="E2651">
            <v>14</v>
          </cell>
          <cell r="F2651">
            <v>1</v>
          </cell>
          <cell r="H2651">
            <v>2</v>
          </cell>
          <cell r="L2651">
            <v>2</v>
          </cell>
          <cell r="M2651" t="str">
            <v>KIRGIZİSTAN</v>
          </cell>
        </row>
        <row r="2652">
          <cell r="E2652">
            <v>14</v>
          </cell>
          <cell r="F2652">
            <v>1</v>
          </cell>
          <cell r="H2652">
            <v>2</v>
          </cell>
          <cell r="L2652">
            <v>3</v>
          </cell>
          <cell r="M2652" t="str">
            <v>KIRGIZİSTAN</v>
          </cell>
        </row>
        <row r="2653">
          <cell r="E2653">
            <v>14</v>
          </cell>
          <cell r="F2653">
            <v>1</v>
          </cell>
          <cell r="H2653">
            <v>2</v>
          </cell>
          <cell r="L2653">
            <v>2</v>
          </cell>
          <cell r="M2653" t="str">
            <v>KIRGIZİSTAN</v>
          </cell>
        </row>
        <row r="2654">
          <cell r="E2654">
            <v>14</v>
          </cell>
          <cell r="F2654">
            <v>1</v>
          </cell>
          <cell r="H2654">
            <v>2</v>
          </cell>
          <cell r="L2654">
            <v>2</v>
          </cell>
          <cell r="M2654" t="str">
            <v>KIRGIZİSTAN</v>
          </cell>
        </row>
        <row r="2655">
          <cell r="E2655">
            <v>14</v>
          </cell>
          <cell r="F2655">
            <v>1</v>
          </cell>
          <cell r="H2655">
            <v>2</v>
          </cell>
          <cell r="L2655">
            <v>2</v>
          </cell>
          <cell r="M2655" t="str">
            <v>KIRGIZİSTAN</v>
          </cell>
        </row>
        <row r="2656">
          <cell r="E2656">
            <v>14</v>
          </cell>
          <cell r="F2656">
            <v>1</v>
          </cell>
          <cell r="H2656">
            <v>2</v>
          </cell>
          <cell r="L2656">
            <v>2</v>
          </cell>
          <cell r="M2656" t="str">
            <v>KIRGIZİSTAN</v>
          </cell>
        </row>
        <row r="2657">
          <cell r="E2657">
            <v>14</v>
          </cell>
          <cell r="F2657">
            <v>1</v>
          </cell>
          <cell r="H2657">
            <v>2</v>
          </cell>
          <cell r="L2657">
            <v>2</v>
          </cell>
          <cell r="M2657" t="str">
            <v>KIRGIZİSTAN</v>
          </cell>
        </row>
        <row r="2658">
          <cell r="E2658">
            <v>14</v>
          </cell>
          <cell r="F2658">
            <v>1</v>
          </cell>
          <cell r="H2658">
            <v>2</v>
          </cell>
          <cell r="L2658">
            <v>2</v>
          </cell>
          <cell r="M2658" t="str">
            <v>KIRGIZİSTAN</v>
          </cell>
        </row>
        <row r="2659">
          <cell r="E2659">
            <v>14</v>
          </cell>
          <cell r="F2659">
            <v>1</v>
          </cell>
          <cell r="H2659">
            <v>2</v>
          </cell>
          <cell r="L2659">
            <v>2</v>
          </cell>
          <cell r="M2659" t="str">
            <v>KIRGIZİSTAN</v>
          </cell>
        </row>
        <row r="2660">
          <cell r="E2660">
            <v>14</v>
          </cell>
          <cell r="F2660">
            <v>1</v>
          </cell>
          <cell r="H2660">
            <v>2</v>
          </cell>
          <cell r="L2660">
            <v>2</v>
          </cell>
          <cell r="M2660" t="str">
            <v>KIRGIZİSTAN</v>
          </cell>
        </row>
        <row r="2661">
          <cell r="E2661">
            <v>14</v>
          </cell>
          <cell r="F2661">
            <v>1</v>
          </cell>
          <cell r="H2661">
            <v>2</v>
          </cell>
          <cell r="L2661">
            <v>2</v>
          </cell>
          <cell r="M2661" t="str">
            <v>KIRGIZİSTAN</v>
          </cell>
        </row>
        <row r="2662">
          <cell r="E2662">
            <v>14</v>
          </cell>
          <cell r="F2662">
            <v>1</v>
          </cell>
          <cell r="H2662">
            <v>2</v>
          </cell>
          <cell r="L2662">
            <v>3</v>
          </cell>
          <cell r="M2662" t="str">
            <v>KIRGIZİSTAN</v>
          </cell>
        </row>
        <row r="2663">
          <cell r="E2663">
            <v>14</v>
          </cell>
          <cell r="F2663">
            <v>1</v>
          </cell>
          <cell r="H2663">
            <v>2</v>
          </cell>
          <cell r="L2663">
            <v>3</v>
          </cell>
          <cell r="M2663" t="str">
            <v>KIRGIZİSTAN</v>
          </cell>
        </row>
        <row r="2664">
          <cell r="E2664">
            <v>14</v>
          </cell>
          <cell r="F2664">
            <v>1</v>
          </cell>
          <cell r="H2664">
            <v>2</v>
          </cell>
          <cell r="L2664">
            <v>2</v>
          </cell>
          <cell r="M2664" t="str">
            <v>KIRGIZİSTAN</v>
          </cell>
        </row>
        <row r="2665">
          <cell r="E2665">
            <v>14</v>
          </cell>
          <cell r="F2665">
            <v>1</v>
          </cell>
          <cell r="H2665">
            <v>2</v>
          </cell>
          <cell r="L2665">
            <v>3</v>
          </cell>
          <cell r="M2665" t="str">
            <v>KIRGIZİSTAN</v>
          </cell>
        </row>
        <row r="2666">
          <cell r="E2666">
            <v>14</v>
          </cell>
          <cell r="F2666">
            <v>1</v>
          </cell>
          <cell r="H2666">
            <v>2</v>
          </cell>
          <cell r="L2666">
            <v>2</v>
          </cell>
          <cell r="M2666" t="str">
            <v>KIRGIZİSTAN</v>
          </cell>
        </row>
        <row r="2667">
          <cell r="E2667">
            <v>14</v>
          </cell>
          <cell r="F2667">
            <v>1</v>
          </cell>
          <cell r="H2667">
            <v>2</v>
          </cell>
          <cell r="L2667">
            <v>2</v>
          </cell>
          <cell r="M2667" t="str">
            <v>SNG</v>
          </cell>
        </row>
        <row r="2668">
          <cell r="E2668">
            <v>14</v>
          </cell>
          <cell r="F2668">
            <v>2</v>
          </cell>
          <cell r="H2668">
            <v>2</v>
          </cell>
          <cell r="L2668">
            <v>3</v>
          </cell>
          <cell r="M2668" t="str">
            <v>KIRGIZİSTAN</v>
          </cell>
        </row>
        <row r="2669">
          <cell r="E2669">
            <v>14</v>
          </cell>
          <cell r="F2669">
            <v>2</v>
          </cell>
          <cell r="H2669">
            <v>2</v>
          </cell>
          <cell r="L2669">
            <v>2</v>
          </cell>
          <cell r="M2669" t="str">
            <v>KIRGIZİSTAN</v>
          </cell>
        </row>
        <row r="2670">
          <cell r="E2670">
            <v>14</v>
          </cell>
          <cell r="F2670">
            <v>2</v>
          </cell>
          <cell r="H2670">
            <v>2</v>
          </cell>
          <cell r="L2670">
            <v>2</v>
          </cell>
          <cell r="M2670" t="str">
            <v>KIRGIZİSTAN</v>
          </cell>
        </row>
        <row r="2671">
          <cell r="E2671">
            <v>14</v>
          </cell>
          <cell r="F2671">
            <v>2</v>
          </cell>
          <cell r="H2671">
            <v>2</v>
          </cell>
          <cell r="L2671">
            <v>2</v>
          </cell>
          <cell r="M2671" t="str">
            <v>KIRGIZİSTAN</v>
          </cell>
        </row>
        <row r="2672">
          <cell r="E2672">
            <v>14</v>
          </cell>
          <cell r="F2672">
            <v>2</v>
          </cell>
          <cell r="H2672">
            <v>2</v>
          </cell>
          <cell r="L2672">
            <v>2</v>
          </cell>
          <cell r="M2672" t="str">
            <v>KIRGIZİSTAN</v>
          </cell>
        </row>
        <row r="2673">
          <cell r="E2673">
            <v>14</v>
          </cell>
          <cell r="F2673">
            <v>2</v>
          </cell>
          <cell r="H2673">
            <v>2</v>
          </cell>
          <cell r="L2673">
            <v>2</v>
          </cell>
          <cell r="M2673" t="str">
            <v>KIRGIZİSTAN</v>
          </cell>
        </row>
        <row r="2674">
          <cell r="E2674">
            <v>14</v>
          </cell>
          <cell r="F2674">
            <v>2</v>
          </cell>
          <cell r="H2674">
            <v>2</v>
          </cell>
          <cell r="L2674">
            <v>2</v>
          </cell>
          <cell r="M2674" t="str">
            <v>KIRGIZİSTAN</v>
          </cell>
        </row>
        <row r="2675">
          <cell r="E2675">
            <v>14</v>
          </cell>
          <cell r="F2675">
            <v>2</v>
          </cell>
          <cell r="H2675">
            <v>2</v>
          </cell>
          <cell r="L2675">
            <v>2</v>
          </cell>
          <cell r="M2675" t="str">
            <v>KIRGIZİSTAN</v>
          </cell>
        </row>
        <row r="2676">
          <cell r="E2676">
            <v>14</v>
          </cell>
          <cell r="F2676">
            <v>2</v>
          </cell>
          <cell r="H2676">
            <v>2</v>
          </cell>
          <cell r="L2676">
            <v>3</v>
          </cell>
          <cell r="M2676" t="str">
            <v>KIRGIZİSTAN</v>
          </cell>
        </row>
        <row r="2677">
          <cell r="E2677">
            <v>14</v>
          </cell>
          <cell r="F2677">
            <v>2</v>
          </cell>
          <cell r="H2677">
            <v>2</v>
          </cell>
          <cell r="L2677">
            <v>2</v>
          </cell>
          <cell r="M2677" t="str">
            <v>KIRGIZİSTAN</v>
          </cell>
        </row>
        <row r="2678">
          <cell r="E2678">
            <v>14</v>
          </cell>
          <cell r="F2678">
            <v>2</v>
          </cell>
          <cell r="H2678">
            <v>2</v>
          </cell>
          <cell r="L2678">
            <v>2</v>
          </cell>
          <cell r="M2678" t="str">
            <v>KIRGIZİSTAN</v>
          </cell>
        </row>
        <row r="2679">
          <cell r="E2679">
            <v>14</v>
          </cell>
          <cell r="F2679">
            <v>2</v>
          </cell>
          <cell r="H2679">
            <v>2</v>
          </cell>
          <cell r="L2679">
            <v>2</v>
          </cell>
          <cell r="M2679" t="str">
            <v>KIRGIZİSTAN</v>
          </cell>
        </row>
        <row r="2680">
          <cell r="E2680">
            <v>14</v>
          </cell>
          <cell r="F2680">
            <v>2</v>
          </cell>
          <cell r="H2680">
            <v>2</v>
          </cell>
          <cell r="L2680">
            <v>2</v>
          </cell>
          <cell r="M2680" t="str">
            <v>KIRGIZİSTAN</v>
          </cell>
        </row>
        <row r="2681">
          <cell r="E2681">
            <v>14</v>
          </cell>
          <cell r="F2681">
            <v>2</v>
          </cell>
          <cell r="H2681">
            <v>2</v>
          </cell>
          <cell r="L2681">
            <v>2</v>
          </cell>
          <cell r="M2681" t="str">
            <v>KIRGIZİSTAN</v>
          </cell>
        </row>
        <row r="2682">
          <cell r="E2682">
            <v>14</v>
          </cell>
          <cell r="F2682">
            <v>2</v>
          </cell>
          <cell r="H2682">
            <v>2</v>
          </cell>
          <cell r="L2682">
            <v>2</v>
          </cell>
          <cell r="M2682" t="str">
            <v>KIRGIZİSTAN</v>
          </cell>
        </row>
        <row r="2683">
          <cell r="E2683">
            <v>14</v>
          </cell>
          <cell r="F2683">
            <v>2</v>
          </cell>
          <cell r="H2683">
            <v>2</v>
          </cell>
          <cell r="L2683">
            <v>2</v>
          </cell>
          <cell r="M2683" t="str">
            <v>KIRGIZİSTAN</v>
          </cell>
        </row>
        <row r="2684">
          <cell r="E2684">
            <v>14</v>
          </cell>
          <cell r="F2684">
            <v>2</v>
          </cell>
          <cell r="H2684">
            <v>2</v>
          </cell>
          <cell r="L2684">
            <v>2</v>
          </cell>
          <cell r="M2684" t="str">
            <v>KIRGIZİSTAN</v>
          </cell>
        </row>
        <row r="2685">
          <cell r="E2685">
            <v>14</v>
          </cell>
          <cell r="F2685">
            <v>2</v>
          </cell>
          <cell r="H2685">
            <v>2</v>
          </cell>
          <cell r="L2685">
            <v>2</v>
          </cell>
          <cell r="M2685" t="str">
            <v>KIRGIZİSTAN</v>
          </cell>
        </row>
        <row r="2686">
          <cell r="E2686">
            <v>14</v>
          </cell>
          <cell r="F2686">
            <v>2</v>
          </cell>
          <cell r="H2686">
            <v>2</v>
          </cell>
          <cell r="L2686">
            <v>2</v>
          </cell>
          <cell r="M2686" t="str">
            <v>KIRGIZİSTAN</v>
          </cell>
        </row>
        <row r="2687">
          <cell r="E2687">
            <v>14</v>
          </cell>
          <cell r="F2687">
            <v>2</v>
          </cell>
          <cell r="H2687">
            <v>2</v>
          </cell>
          <cell r="L2687">
            <v>3</v>
          </cell>
          <cell r="M2687" t="str">
            <v>KIRGIZİSTAN</v>
          </cell>
        </row>
        <row r="2688">
          <cell r="E2688">
            <v>14</v>
          </cell>
          <cell r="F2688">
            <v>2</v>
          </cell>
          <cell r="H2688">
            <v>2</v>
          </cell>
          <cell r="L2688">
            <v>2</v>
          </cell>
          <cell r="M2688" t="str">
            <v>KIRGIZİSTAN</v>
          </cell>
        </row>
        <row r="2689">
          <cell r="E2689">
            <v>14</v>
          </cell>
          <cell r="F2689">
            <v>2</v>
          </cell>
          <cell r="H2689">
            <v>2</v>
          </cell>
          <cell r="L2689">
            <v>3</v>
          </cell>
          <cell r="M2689" t="str">
            <v>KIRGIZİSTAN</v>
          </cell>
        </row>
        <row r="2690">
          <cell r="E2690">
            <v>14</v>
          </cell>
          <cell r="F2690">
            <v>2</v>
          </cell>
          <cell r="H2690">
            <v>2</v>
          </cell>
          <cell r="L2690">
            <v>2</v>
          </cell>
          <cell r="M2690" t="str">
            <v>KIRGIZİSTAN</v>
          </cell>
        </row>
        <row r="2691">
          <cell r="E2691">
            <v>14</v>
          </cell>
          <cell r="F2691">
            <v>2</v>
          </cell>
          <cell r="H2691">
            <v>2</v>
          </cell>
          <cell r="L2691">
            <v>2</v>
          </cell>
          <cell r="M2691" t="str">
            <v>KIRGIZİSTAN</v>
          </cell>
        </row>
        <row r="2692">
          <cell r="E2692">
            <v>14</v>
          </cell>
          <cell r="F2692">
            <v>2</v>
          </cell>
          <cell r="H2692">
            <v>2</v>
          </cell>
          <cell r="L2692">
            <v>2</v>
          </cell>
          <cell r="M2692" t="str">
            <v>KIRGIZİSTAN</v>
          </cell>
        </row>
        <row r="2693">
          <cell r="E2693">
            <v>14</v>
          </cell>
          <cell r="F2693">
            <v>2</v>
          </cell>
          <cell r="H2693">
            <v>2</v>
          </cell>
          <cell r="L2693">
            <v>2</v>
          </cell>
          <cell r="M2693" t="str">
            <v>KIRGIZİSTAN</v>
          </cell>
        </row>
        <row r="2694">
          <cell r="E2694">
            <v>14</v>
          </cell>
          <cell r="F2694">
            <v>2</v>
          </cell>
          <cell r="H2694">
            <v>2</v>
          </cell>
          <cell r="L2694">
            <v>2</v>
          </cell>
          <cell r="M2694" t="str">
            <v>KIRGIZİSTAN</v>
          </cell>
        </row>
        <row r="2695">
          <cell r="E2695">
            <v>14</v>
          </cell>
          <cell r="F2695">
            <v>2</v>
          </cell>
          <cell r="H2695">
            <v>2</v>
          </cell>
          <cell r="L2695">
            <v>3</v>
          </cell>
          <cell r="M2695" t="str">
            <v>KIRGIZİSTAN</v>
          </cell>
        </row>
        <row r="2696">
          <cell r="E2696">
            <v>14</v>
          </cell>
          <cell r="F2696">
            <v>2</v>
          </cell>
          <cell r="H2696">
            <v>2</v>
          </cell>
          <cell r="L2696">
            <v>2</v>
          </cell>
          <cell r="M2696" t="str">
            <v>D</v>
          </cell>
        </row>
        <row r="2697">
          <cell r="E2697">
            <v>14</v>
          </cell>
          <cell r="F2697">
            <v>2</v>
          </cell>
          <cell r="H2697">
            <v>2</v>
          </cell>
          <cell r="L2697">
            <v>2</v>
          </cell>
          <cell r="M2697" t="str">
            <v>SNG</v>
          </cell>
        </row>
        <row r="2698">
          <cell r="E2698">
            <v>14</v>
          </cell>
          <cell r="F2698">
            <v>2</v>
          </cell>
          <cell r="H2698">
            <v>2</v>
          </cell>
          <cell r="L2698">
            <v>2</v>
          </cell>
          <cell r="M2698" t="str">
            <v>SNG</v>
          </cell>
        </row>
        <row r="2699">
          <cell r="E2699">
            <v>14</v>
          </cell>
          <cell r="F2699">
            <v>2</v>
          </cell>
          <cell r="H2699">
            <v>2</v>
          </cell>
          <cell r="L2699">
            <v>2</v>
          </cell>
          <cell r="M2699" t="str">
            <v>SNG</v>
          </cell>
        </row>
        <row r="2700">
          <cell r="E2700">
            <v>35</v>
          </cell>
          <cell r="F2700">
            <v>1</v>
          </cell>
          <cell r="H2700">
            <v>2</v>
          </cell>
          <cell r="L2700">
            <v>2</v>
          </cell>
          <cell r="M2700" t="str">
            <v>KIRGIZİSTAN</v>
          </cell>
        </row>
        <row r="2701">
          <cell r="E2701">
            <v>35</v>
          </cell>
          <cell r="F2701">
            <v>1</v>
          </cell>
          <cell r="H2701">
            <v>2</v>
          </cell>
          <cell r="L2701">
            <v>2</v>
          </cell>
          <cell r="M2701" t="str">
            <v>KIRGIZİSTAN</v>
          </cell>
        </row>
        <row r="2702">
          <cell r="E2702">
            <v>35</v>
          </cell>
          <cell r="F2702">
            <v>1</v>
          </cell>
          <cell r="H2702">
            <v>2</v>
          </cell>
          <cell r="L2702">
            <v>2</v>
          </cell>
          <cell r="M2702" t="str">
            <v>KIRGIZİSTAN</v>
          </cell>
        </row>
        <row r="2703">
          <cell r="E2703">
            <v>35</v>
          </cell>
          <cell r="F2703">
            <v>1</v>
          </cell>
          <cell r="H2703">
            <v>2</v>
          </cell>
          <cell r="L2703">
            <v>2</v>
          </cell>
          <cell r="M2703" t="str">
            <v>KIRGIZİSTAN</v>
          </cell>
        </row>
        <row r="2704">
          <cell r="E2704">
            <v>35</v>
          </cell>
          <cell r="F2704">
            <v>1</v>
          </cell>
          <cell r="H2704">
            <v>2</v>
          </cell>
          <cell r="L2704">
            <v>2</v>
          </cell>
          <cell r="M2704" t="str">
            <v>KIRGIZİSTAN</v>
          </cell>
        </row>
        <row r="2705">
          <cell r="E2705">
            <v>35</v>
          </cell>
          <cell r="F2705">
            <v>1</v>
          </cell>
          <cell r="H2705">
            <v>2</v>
          </cell>
          <cell r="L2705">
            <v>2</v>
          </cell>
          <cell r="M2705" t="str">
            <v>KIRGIZİSTAN</v>
          </cell>
        </row>
        <row r="2706">
          <cell r="E2706">
            <v>35</v>
          </cell>
          <cell r="F2706">
            <v>1</v>
          </cell>
          <cell r="H2706">
            <v>2</v>
          </cell>
          <cell r="L2706">
            <v>2</v>
          </cell>
          <cell r="M2706" t="str">
            <v>KIRGIZİSTAN</v>
          </cell>
        </row>
        <row r="2707">
          <cell r="E2707">
            <v>35</v>
          </cell>
          <cell r="F2707">
            <v>1</v>
          </cell>
          <cell r="H2707">
            <v>2</v>
          </cell>
          <cell r="L2707">
            <v>2</v>
          </cell>
          <cell r="M2707" t="str">
            <v>KIRGIZİSTAN</v>
          </cell>
        </row>
        <row r="2708">
          <cell r="E2708">
            <v>35</v>
          </cell>
          <cell r="F2708">
            <v>1</v>
          </cell>
          <cell r="H2708">
            <v>2</v>
          </cell>
          <cell r="L2708">
            <v>2</v>
          </cell>
          <cell r="M2708" t="str">
            <v>KIRGIZİSTAN</v>
          </cell>
        </row>
        <row r="2709">
          <cell r="E2709">
            <v>35</v>
          </cell>
          <cell r="F2709">
            <v>1</v>
          </cell>
          <cell r="H2709">
            <v>2</v>
          </cell>
          <cell r="L2709">
            <v>2</v>
          </cell>
          <cell r="M2709" t="str">
            <v>KIRGIZİSTAN</v>
          </cell>
        </row>
        <row r="2710">
          <cell r="E2710">
            <v>35</v>
          </cell>
          <cell r="F2710">
            <v>1</v>
          </cell>
          <cell r="H2710">
            <v>2</v>
          </cell>
          <cell r="L2710">
            <v>2</v>
          </cell>
          <cell r="M2710" t="str">
            <v>KIRGIZİSTAN</v>
          </cell>
        </row>
        <row r="2711">
          <cell r="E2711">
            <v>35</v>
          </cell>
          <cell r="F2711">
            <v>1</v>
          </cell>
          <cell r="H2711">
            <v>2</v>
          </cell>
          <cell r="L2711">
            <v>2</v>
          </cell>
          <cell r="M2711" t="str">
            <v>KIRGIZİSTAN</v>
          </cell>
        </row>
        <row r="2712">
          <cell r="E2712">
            <v>35</v>
          </cell>
          <cell r="F2712">
            <v>1</v>
          </cell>
          <cell r="H2712">
            <v>2</v>
          </cell>
          <cell r="L2712">
            <v>2</v>
          </cell>
          <cell r="M2712" t="str">
            <v>KIRGIZİSTAN</v>
          </cell>
        </row>
        <row r="2713">
          <cell r="E2713">
            <v>35</v>
          </cell>
          <cell r="F2713">
            <v>1</v>
          </cell>
          <cell r="H2713">
            <v>2</v>
          </cell>
          <cell r="L2713">
            <v>2</v>
          </cell>
          <cell r="M2713" t="str">
            <v>KIRGIZİSTAN</v>
          </cell>
        </row>
        <row r="2714">
          <cell r="E2714">
            <v>35</v>
          </cell>
          <cell r="F2714">
            <v>1</v>
          </cell>
          <cell r="H2714">
            <v>2</v>
          </cell>
          <cell r="L2714">
            <v>2</v>
          </cell>
          <cell r="M2714" t="str">
            <v>KIRGIZİSTAN</v>
          </cell>
        </row>
        <row r="2715">
          <cell r="E2715">
            <v>35</v>
          </cell>
          <cell r="F2715">
            <v>1</v>
          </cell>
          <cell r="H2715">
            <v>2</v>
          </cell>
          <cell r="L2715">
            <v>2</v>
          </cell>
          <cell r="M2715" t="str">
            <v>KIRGIZİSTAN</v>
          </cell>
        </row>
        <row r="2716">
          <cell r="E2716">
            <v>35</v>
          </cell>
          <cell r="F2716">
            <v>1</v>
          </cell>
          <cell r="H2716">
            <v>2</v>
          </cell>
          <cell r="L2716">
            <v>2</v>
          </cell>
          <cell r="M2716" t="str">
            <v>KIRGIZİSTAN</v>
          </cell>
        </row>
        <row r="2717">
          <cell r="E2717">
            <v>35</v>
          </cell>
          <cell r="F2717">
            <v>1</v>
          </cell>
          <cell r="H2717">
            <v>2</v>
          </cell>
          <cell r="L2717">
            <v>2</v>
          </cell>
          <cell r="M2717" t="str">
            <v>KIRGIZİSTAN</v>
          </cell>
        </row>
        <row r="2718">
          <cell r="E2718">
            <v>35</v>
          </cell>
          <cell r="F2718">
            <v>1</v>
          </cell>
          <cell r="H2718">
            <v>2</v>
          </cell>
          <cell r="L2718">
            <v>2</v>
          </cell>
          <cell r="M2718" t="str">
            <v>KIRGIZİSTAN</v>
          </cell>
        </row>
        <row r="2719">
          <cell r="E2719">
            <v>35</v>
          </cell>
          <cell r="F2719">
            <v>1</v>
          </cell>
          <cell r="H2719">
            <v>2</v>
          </cell>
          <cell r="L2719">
            <v>2</v>
          </cell>
          <cell r="M2719" t="str">
            <v>KIRGIZİSTAN</v>
          </cell>
        </row>
        <row r="2720">
          <cell r="E2720">
            <v>35</v>
          </cell>
          <cell r="F2720">
            <v>1</v>
          </cell>
          <cell r="H2720">
            <v>2</v>
          </cell>
          <cell r="L2720">
            <v>2</v>
          </cell>
          <cell r="M2720" t="str">
            <v>KIRGIZİSTAN</v>
          </cell>
        </row>
        <row r="2721">
          <cell r="E2721">
            <v>35</v>
          </cell>
          <cell r="F2721">
            <v>1</v>
          </cell>
          <cell r="H2721">
            <v>2</v>
          </cell>
          <cell r="L2721">
            <v>2</v>
          </cell>
          <cell r="M2721" t="str">
            <v>KIRGIZİSTAN</v>
          </cell>
        </row>
        <row r="2722">
          <cell r="E2722">
            <v>35</v>
          </cell>
          <cell r="F2722">
            <v>1</v>
          </cell>
          <cell r="H2722">
            <v>2</v>
          </cell>
          <cell r="L2722">
            <v>2</v>
          </cell>
          <cell r="M2722" t="str">
            <v>KIRGIZİSTAN</v>
          </cell>
        </row>
        <row r="2723">
          <cell r="E2723">
            <v>35</v>
          </cell>
          <cell r="F2723">
            <v>2</v>
          </cell>
          <cell r="H2723">
            <v>2</v>
          </cell>
          <cell r="L2723">
            <v>2</v>
          </cell>
          <cell r="M2723" t="str">
            <v>KIRGIZİSTAN</v>
          </cell>
        </row>
        <row r="2724">
          <cell r="E2724">
            <v>35</v>
          </cell>
          <cell r="F2724">
            <v>2</v>
          </cell>
          <cell r="H2724">
            <v>2</v>
          </cell>
          <cell r="L2724">
            <v>2</v>
          </cell>
          <cell r="M2724" t="str">
            <v>KIRGIZİSTAN</v>
          </cell>
        </row>
        <row r="2725">
          <cell r="E2725">
            <v>35</v>
          </cell>
          <cell r="F2725">
            <v>2</v>
          </cell>
          <cell r="H2725">
            <v>2</v>
          </cell>
          <cell r="L2725">
            <v>2</v>
          </cell>
          <cell r="M2725" t="str">
            <v>KIRGIZİSTAN</v>
          </cell>
        </row>
        <row r="2726">
          <cell r="E2726">
            <v>35</v>
          </cell>
          <cell r="F2726">
            <v>2</v>
          </cell>
          <cell r="H2726">
            <v>2</v>
          </cell>
          <cell r="L2726">
            <v>2</v>
          </cell>
          <cell r="M2726" t="str">
            <v>KIRGIZİSTAN</v>
          </cell>
        </row>
        <row r="2727">
          <cell r="E2727">
            <v>35</v>
          </cell>
          <cell r="F2727">
            <v>2</v>
          </cell>
          <cell r="H2727">
            <v>2</v>
          </cell>
          <cell r="L2727">
            <v>2</v>
          </cell>
          <cell r="M2727" t="str">
            <v>KIRGIZİSTAN</v>
          </cell>
        </row>
        <row r="2728">
          <cell r="E2728">
            <v>35</v>
          </cell>
          <cell r="F2728">
            <v>2</v>
          </cell>
          <cell r="H2728">
            <v>2</v>
          </cell>
          <cell r="L2728">
            <v>2</v>
          </cell>
          <cell r="M2728" t="str">
            <v>KIRGIZİSTAN</v>
          </cell>
        </row>
        <row r="2729">
          <cell r="E2729">
            <v>35</v>
          </cell>
          <cell r="F2729">
            <v>2</v>
          </cell>
          <cell r="H2729">
            <v>2</v>
          </cell>
          <cell r="L2729">
            <v>2</v>
          </cell>
          <cell r="M2729" t="str">
            <v>KIRGIZİSTAN</v>
          </cell>
        </row>
        <row r="2730">
          <cell r="E2730">
            <v>35</v>
          </cell>
          <cell r="F2730">
            <v>2</v>
          </cell>
          <cell r="H2730">
            <v>2</v>
          </cell>
          <cell r="L2730">
            <v>2</v>
          </cell>
          <cell r="M2730" t="str">
            <v>KIRGIZİSTAN</v>
          </cell>
        </row>
        <row r="2731">
          <cell r="E2731">
            <v>35</v>
          </cell>
          <cell r="F2731">
            <v>2</v>
          </cell>
          <cell r="H2731">
            <v>2</v>
          </cell>
          <cell r="L2731">
            <v>2</v>
          </cell>
          <cell r="M2731" t="str">
            <v>KIRGIZİSTAN</v>
          </cell>
        </row>
        <row r="2732">
          <cell r="E2732">
            <v>35</v>
          </cell>
          <cell r="F2732">
            <v>2</v>
          </cell>
          <cell r="H2732">
            <v>2</v>
          </cell>
          <cell r="L2732">
            <v>2</v>
          </cell>
          <cell r="M2732" t="str">
            <v>KIRGIZİSTAN</v>
          </cell>
        </row>
        <row r="2733">
          <cell r="E2733">
            <v>35</v>
          </cell>
          <cell r="F2733">
            <v>2</v>
          </cell>
          <cell r="H2733">
            <v>2</v>
          </cell>
          <cell r="L2733">
            <v>2</v>
          </cell>
          <cell r="M2733" t="str">
            <v>KIRGIZİSTAN</v>
          </cell>
        </row>
        <row r="2734">
          <cell r="E2734">
            <v>35</v>
          </cell>
          <cell r="F2734">
            <v>2</v>
          </cell>
          <cell r="H2734">
            <v>2</v>
          </cell>
          <cell r="L2734">
            <v>2</v>
          </cell>
          <cell r="M2734" t="str">
            <v>KIRGIZİSTAN</v>
          </cell>
        </row>
        <row r="2735">
          <cell r="E2735">
            <v>35</v>
          </cell>
          <cell r="F2735">
            <v>2</v>
          </cell>
          <cell r="H2735">
            <v>2</v>
          </cell>
          <cell r="L2735">
            <v>2</v>
          </cell>
          <cell r="M2735" t="str">
            <v>KIRGIZİSTAN</v>
          </cell>
        </row>
        <row r="2736">
          <cell r="E2736">
            <v>35</v>
          </cell>
          <cell r="F2736">
            <v>2</v>
          </cell>
          <cell r="H2736">
            <v>2</v>
          </cell>
          <cell r="L2736">
            <v>2</v>
          </cell>
          <cell r="M2736" t="str">
            <v>KIRGIZİSTAN</v>
          </cell>
        </row>
        <row r="2737">
          <cell r="E2737">
            <v>35</v>
          </cell>
          <cell r="F2737">
            <v>2</v>
          </cell>
          <cell r="H2737">
            <v>2</v>
          </cell>
          <cell r="L2737">
            <v>2</v>
          </cell>
          <cell r="M2737" t="str">
            <v>KIRGIZİSTAN</v>
          </cell>
        </row>
        <row r="2738">
          <cell r="E2738">
            <v>35</v>
          </cell>
          <cell r="F2738">
            <v>2</v>
          </cell>
          <cell r="H2738">
            <v>2</v>
          </cell>
          <cell r="L2738">
            <v>2</v>
          </cell>
          <cell r="M2738" t="str">
            <v>KIRGIZİSTAN</v>
          </cell>
        </row>
        <row r="2739">
          <cell r="E2739">
            <v>35</v>
          </cell>
          <cell r="F2739">
            <v>2</v>
          </cell>
          <cell r="H2739">
            <v>2</v>
          </cell>
          <cell r="L2739">
            <v>2</v>
          </cell>
          <cell r="M2739" t="str">
            <v>KIRGIZİSTAN</v>
          </cell>
        </row>
        <row r="2740">
          <cell r="E2740">
            <v>35</v>
          </cell>
          <cell r="F2740">
            <v>2</v>
          </cell>
          <cell r="H2740">
            <v>2</v>
          </cell>
          <cell r="L2740">
            <v>2</v>
          </cell>
          <cell r="M2740" t="str">
            <v>KIRGIZİSTAN</v>
          </cell>
        </row>
        <row r="2741">
          <cell r="E2741">
            <v>35</v>
          </cell>
          <cell r="F2741">
            <v>2</v>
          </cell>
          <cell r="H2741">
            <v>2</v>
          </cell>
          <cell r="L2741">
            <v>2</v>
          </cell>
          <cell r="M2741" t="str">
            <v>KIRGIZİSTAN</v>
          </cell>
        </row>
        <row r="2742">
          <cell r="E2742">
            <v>35</v>
          </cell>
          <cell r="F2742">
            <v>2</v>
          </cell>
          <cell r="H2742">
            <v>2</v>
          </cell>
          <cell r="L2742">
            <v>1</v>
          </cell>
          <cell r="M2742" t="str">
            <v>KIRGIZİSTAN</v>
          </cell>
        </row>
        <row r="2743">
          <cell r="E2743">
            <v>35</v>
          </cell>
          <cell r="F2743">
            <v>2</v>
          </cell>
          <cell r="H2743">
            <v>2</v>
          </cell>
          <cell r="L2743">
            <v>2</v>
          </cell>
          <cell r="M2743" t="str">
            <v>KIRGIZİSTAN</v>
          </cell>
        </row>
        <row r="2744">
          <cell r="E2744">
            <v>35</v>
          </cell>
          <cell r="F2744">
            <v>2</v>
          </cell>
          <cell r="H2744">
            <v>2</v>
          </cell>
          <cell r="L2744">
            <v>1</v>
          </cell>
          <cell r="M2744" t="str">
            <v>KIRGIZİSTAN</v>
          </cell>
        </row>
        <row r="2745">
          <cell r="E2745">
            <v>35</v>
          </cell>
          <cell r="F2745">
            <v>2</v>
          </cell>
          <cell r="H2745">
            <v>2</v>
          </cell>
          <cell r="L2745">
            <v>2</v>
          </cell>
          <cell r="M2745" t="str">
            <v>KIRGIZİSTAN</v>
          </cell>
        </row>
        <row r="2746">
          <cell r="E2746">
            <v>35</v>
          </cell>
          <cell r="F2746">
            <v>2</v>
          </cell>
          <cell r="H2746">
            <v>2</v>
          </cell>
          <cell r="L2746">
            <v>2</v>
          </cell>
          <cell r="M2746" t="str">
            <v>KIRGIZİSTAN</v>
          </cell>
        </row>
        <row r="2747">
          <cell r="E2747">
            <v>35</v>
          </cell>
          <cell r="F2747">
            <v>2</v>
          </cell>
          <cell r="H2747">
            <v>2</v>
          </cell>
          <cell r="L2747">
            <v>2</v>
          </cell>
          <cell r="M2747" t="str">
            <v>SNG</v>
          </cell>
        </row>
        <row r="2748">
          <cell r="E2748">
            <v>35</v>
          </cell>
          <cell r="F2748">
            <v>3</v>
          </cell>
          <cell r="H2748">
            <v>2</v>
          </cell>
          <cell r="L2748">
            <v>2</v>
          </cell>
          <cell r="M2748" t="str">
            <v>KIRGIZİSTAN</v>
          </cell>
        </row>
        <row r="2749">
          <cell r="E2749">
            <v>35</v>
          </cell>
          <cell r="F2749">
            <v>3</v>
          </cell>
          <cell r="H2749">
            <v>2</v>
          </cell>
          <cell r="L2749">
            <v>2</v>
          </cell>
          <cell r="M2749" t="str">
            <v>KIRGIZİSTAN</v>
          </cell>
        </row>
        <row r="2750">
          <cell r="E2750">
            <v>35</v>
          </cell>
          <cell r="F2750">
            <v>3</v>
          </cell>
          <cell r="H2750">
            <v>2</v>
          </cell>
          <cell r="L2750">
            <v>2</v>
          </cell>
          <cell r="M2750" t="str">
            <v>KIRGIZİSTAN</v>
          </cell>
        </row>
        <row r="2751">
          <cell r="E2751">
            <v>35</v>
          </cell>
          <cell r="F2751">
            <v>3</v>
          </cell>
          <cell r="H2751">
            <v>2</v>
          </cell>
          <cell r="L2751">
            <v>2</v>
          </cell>
          <cell r="M2751" t="str">
            <v>KIRGIZİSTAN</v>
          </cell>
        </row>
        <row r="2752">
          <cell r="E2752">
            <v>35</v>
          </cell>
          <cell r="F2752">
            <v>3</v>
          </cell>
          <cell r="H2752">
            <v>2</v>
          </cell>
          <cell r="L2752">
            <v>2</v>
          </cell>
          <cell r="M2752" t="str">
            <v>KIRGIZİSTAN</v>
          </cell>
        </row>
        <row r="2753">
          <cell r="E2753">
            <v>35</v>
          </cell>
          <cell r="F2753">
            <v>3</v>
          </cell>
          <cell r="H2753">
            <v>2</v>
          </cell>
          <cell r="L2753">
            <v>2</v>
          </cell>
          <cell r="M2753" t="str">
            <v>KIRGIZİSTAN</v>
          </cell>
        </row>
        <row r="2754">
          <cell r="E2754">
            <v>35</v>
          </cell>
          <cell r="F2754">
            <v>3</v>
          </cell>
          <cell r="H2754">
            <v>2</v>
          </cell>
          <cell r="L2754">
            <v>2</v>
          </cell>
          <cell r="M2754" t="str">
            <v>KIRGIZİSTAN</v>
          </cell>
        </row>
        <row r="2755">
          <cell r="E2755">
            <v>35</v>
          </cell>
          <cell r="F2755">
            <v>3</v>
          </cell>
          <cell r="H2755">
            <v>2</v>
          </cell>
          <cell r="L2755">
            <v>2</v>
          </cell>
          <cell r="M2755" t="str">
            <v>KIRGIZİSTAN</v>
          </cell>
        </row>
        <row r="2756">
          <cell r="E2756">
            <v>35</v>
          </cell>
          <cell r="F2756">
            <v>3</v>
          </cell>
          <cell r="H2756">
            <v>2</v>
          </cell>
          <cell r="L2756">
            <v>2</v>
          </cell>
          <cell r="M2756" t="str">
            <v>KIRGIZİSTAN</v>
          </cell>
        </row>
        <row r="2757">
          <cell r="E2757">
            <v>35</v>
          </cell>
          <cell r="F2757">
            <v>3</v>
          </cell>
          <cell r="H2757">
            <v>2</v>
          </cell>
          <cell r="L2757">
            <v>2</v>
          </cell>
          <cell r="M2757" t="str">
            <v>KIRGIZİSTAN</v>
          </cell>
        </row>
        <row r="2758">
          <cell r="E2758">
            <v>35</v>
          </cell>
          <cell r="F2758">
            <v>3</v>
          </cell>
          <cell r="H2758">
            <v>2</v>
          </cell>
          <cell r="L2758">
            <v>2</v>
          </cell>
          <cell r="M2758" t="str">
            <v>KIRGIZİSTAN</v>
          </cell>
        </row>
        <row r="2759">
          <cell r="E2759">
            <v>35</v>
          </cell>
          <cell r="F2759">
            <v>3</v>
          </cell>
          <cell r="H2759">
            <v>2</v>
          </cell>
          <cell r="L2759">
            <v>2</v>
          </cell>
          <cell r="M2759" t="str">
            <v>KIRGIZİSTAN</v>
          </cell>
        </row>
        <row r="2760">
          <cell r="E2760">
            <v>35</v>
          </cell>
          <cell r="F2760">
            <v>3</v>
          </cell>
          <cell r="H2760">
            <v>2</v>
          </cell>
          <cell r="L2760">
            <v>2</v>
          </cell>
          <cell r="M2760" t="str">
            <v>KIRGIZİSTAN</v>
          </cell>
        </row>
        <row r="2761">
          <cell r="E2761">
            <v>35</v>
          </cell>
          <cell r="F2761">
            <v>3</v>
          </cell>
          <cell r="H2761">
            <v>2</v>
          </cell>
          <cell r="L2761">
            <v>2</v>
          </cell>
          <cell r="M2761" t="str">
            <v>KIRGIZİSTAN</v>
          </cell>
        </row>
        <row r="2762">
          <cell r="E2762">
            <v>35</v>
          </cell>
          <cell r="F2762">
            <v>3</v>
          </cell>
          <cell r="H2762">
            <v>2</v>
          </cell>
          <cell r="L2762">
            <v>2</v>
          </cell>
          <cell r="M2762" t="str">
            <v>KIRGIZİSTAN</v>
          </cell>
        </row>
        <row r="2763">
          <cell r="E2763">
            <v>35</v>
          </cell>
          <cell r="F2763">
            <v>3</v>
          </cell>
          <cell r="H2763">
            <v>2</v>
          </cell>
          <cell r="L2763">
            <v>2</v>
          </cell>
          <cell r="M2763" t="str">
            <v>KIRGIZİSTAN</v>
          </cell>
        </row>
        <row r="2764">
          <cell r="E2764">
            <v>35</v>
          </cell>
          <cell r="F2764">
            <v>3</v>
          </cell>
          <cell r="H2764">
            <v>2</v>
          </cell>
          <cell r="L2764">
            <v>2</v>
          </cell>
          <cell r="M2764" t="str">
            <v>SNG</v>
          </cell>
        </row>
        <row r="2765">
          <cell r="E2765">
            <v>35</v>
          </cell>
          <cell r="F2765">
            <v>4</v>
          </cell>
          <cell r="H2765">
            <v>2</v>
          </cell>
          <cell r="L2765">
            <v>2</v>
          </cell>
          <cell r="M2765" t="str">
            <v>KIRGIZİSTAN</v>
          </cell>
        </row>
        <row r="2766">
          <cell r="E2766">
            <v>35</v>
          </cell>
          <cell r="F2766">
            <v>4</v>
          </cell>
          <cell r="H2766">
            <v>2</v>
          </cell>
          <cell r="L2766">
            <v>2</v>
          </cell>
          <cell r="M2766" t="str">
            <v>KIRGIZİSTAN</v>
          </cell>
        </row>
        <row r="2767">
          <cell r="E2767">
            <v>35</v>
          </cell>
          <cell r="F2767">
            <v>4</v>
          </cell>
          <cell r="H2767">
            <v>2</v>
          </cell>
          <cell r="L2767">
            <v>2</v>
          </cell>
          <cell r="M2767" t="str">
            <v>KIRGIZİSTAN</v>
          </cell>
        </row>
        <row r="2768">
          <cell r="E2768">
            <v>35</v>
          </cell>
          <cell r="F2768">
            <v>4</v>
          </cell>
          <cell r="H2768">
            <v>2</v>
          </cell>
          <cell r="L2768">
            <v>2</v>
          </cell>
          <cell r="M2768" t="str">
            <v>KIRGIZİSTAN</v>
          </cell>
        </row>
        <row r="2769">
          <cell r="E2769">
            <v>35</v>
          </cell>
          <cell r="F2769">
            <v>4</v>
          </cell>
          <cell r="H2769">
            <v>2</v>
          </cell>
          <cell r="L2769">
            <v>2</v>
          </cell>
          <cell r="M2769" t="str">
            <v>KIRGIZİSTAN</v>
          </cell>
        </row>
        <row r="2770">
          <cell r="E2770">
            <v>35</v>
          </cell>
          <cell r="F2770">
            <v>4</v>
          </cell>
          <cell r="H2770">
            <v>2</v>
          </cell>
          <cell r="L2770">
            <v>2</v>
          </cell>
          <cell r="M2770" t="str">
            <v>KIRGIZİSTAN</v>
          </cell>
        </row>
        <row r="2771">
          <cell r="E2771">
            <v>35</v>
          </cell>
          <cell r="F2771">
            <v>4</v>
          </cell>
          <cell r="H2771">
            <v>2</v>
          </cell>
          <cell r="L2771">
            <v>2</v>
          </cell>
          <cell r="M2771" t="str">
            <v>KIRGIZİSTAN</v>
          </cell>
        </row>
        <row r="2772">
          <cell r="E2772">
            <v>35</v>
          </cell>
          <cell r="F2772">
            <v>4</v>
          </cell>
          <cell r="H2772">
            <v>2</v>
          </cell>
          <cell r="L2772">
            <v>2</v>
          </cell>
          <cell r="M2772" t="str">
            <v>KIRGIZİSTAN</v>
          </cell>
        </row>
        <row r="2773">
          <cell r="E2773">
            <v>35</v>
          </cell>
          <cell r="F2773">
            <v>4</v>
          </cell>
          <cell r="H2773">
            <v>2</v>
          </cell>
          <cell r="L2773">
            <v>2</v>
          </cell>
          <cell r="M2773" t="str">
            <v>KIRGIZİSTAN</v>
          </cell>
        </row>
        <row r="2774">
          <cell r="E2774">
            <v>35</v>
          </cell>
          <cell r="F2774">
            <v>4</v>
          </cell>
          <cell r="H2774">
            <v>2</v>
          </cell>
          <cell r="L2774">
            <v>2</v>
          </cell>
          <cell r="M2774" t="str">
            <v>SNG</v>
          </cell>
        </row>
        <row r="2775">
          <cell r="E2775">
            <v>35</v>
          </cell>
          <cell r="F2775">
            <v>4</v>
          </cell>
          <cell r="H2775">
            <v>2</v>
          </cell>
          <cell r="L2775">
            <v>2</v>
          </cell>
          <cell r="M2775" t="str">
            <v>SNG</v>
          </cell>
        </row>
        <row r="2776">
          <cell r="E2776">
            <v>35</v>
          </cell>
          <cell r="F2776">
            <v>5</v>
          </cell>
          <cell r="H2776">
            <v>2</v>
          </cell>
          <cell r="L2776">
            <v>2</v>
          </cell>
          <cell r="M2776" t="str">
            <v>KIRGIZİSTAN</v>
          </cell>
        </row>
        <row r="2777">
          <cell r="E2777">
            <v>35</v>
          </cell>
          <cell r="F2777">
            <v>5</v>
          </cell>
          <cell r="H2777">
            <v>2</v>
          </cell>
          <cell r="L2777">
            <v>2</v>
          </cell>
          <cell r="M2777" t="str">
            <v>KIRGIZİSTAN</v>
          </cell>
        </row>
        <row r="2778">
          <cell r="E2778">
            <v>35</v>
          </cell>
          <cell r="F2778">
            <v>5</v>
          </cell>
          <cell r="H2778">
            <v>2</v>
          </cell>
          <cell r="L2778">
            <v>2</v>
          </cell>
          <cell r="M2778" t="str">
            <v>KIRGIZİSTAN</v>
          </cell>
        </row>
        <row r="2779">
          <cell r="E2779">
            <v>35</v>
          </cell>
          <cell r="F2779">
            <v>5</v>
          </cell>
          <cell r="H2779">
            <v>2</v>
          </cell>
          <cell r="L2779">
            <v>2</v>
          </cell>
          <cell r="M2779" t="str">
            <v>KIRGIZİSTAN</v>
          </cell>
        </row>
        <row r="2780">
          <cell r="E2780">
            <v>35</v>
          </cell>
          <cell r="F2780">
            <v>5</v>
          </cell>
          <cell r="H2780">
            <v>2</v>
          </cell>
          <cell r="L2780">
            <v>2</v>
          </cell>
          <cell r="M2780" t="str">
            <v>KIRGIZİSTAN</v>
          </cell>
        </row>
        <row r="2781">
          <cell r="E2781">
            <v>35</v>
          </cell>
          <cell r="F2781">
            <v>5</v>
          </cell>
          <cell r="H2781">
            <v>2</v>
          </cell>
          <cell r="L2781">
            <v>2</v>
          </cell>
          <cell r="M2781" t="str">
            <v>KIRGIZİSTAN</v>
          </cell>
        </row>
        <row r="2782">
          <cell r="E2782">
            <v>35</v>
          </cell>
          <cell r="F2782">
            <v>5</v>
          </cell>
          <cell r="H2782">
            <v>2</v>
          </cell>
          <cell r="L2782">
            <v>2</v>
          </cell>
          <cell r="M2782" t="str">
            <v>KIRGIZİSTAN</v>
          </cell>
        </row>
        <row r="2783">
          <cell r="E2783">
            <v>35</v>
          </cell>
          <cell r="F2783">
            <v>5</v>
          </cell>
          <cell r="H2783">
            <v>2</v>
          </cell>
          <cell r="L2783">
            <v>2</v>
          </cell>
          <cell r="M2783" t="str">
            <v>KIRGIZİSTAN</v>
          </cell>
        </row>
        <row r="2784">
          <cell r="E2784">
            <v>35</v>
          </cell>
          <cell r="F2784">
            <v>5</v>
          </cell>
          <cell r="H2784">
            <v>2</v>
          </cell>
          <cell r="L2784">
            <v>2</v>
          </cell>
          <cell r="M2784" t="str">
            <v>KIRGIZİSTAN</v>
          </cell>
        </row>
        <row r="2785">
          <cell r="E2785">
            <v>35</v>
          </cell>
          <cell r="F2785">
            <v>5</v>
          </cell>
          <cell r="H2785">
            <v>2</v>
          </cell>
          <cell r="L2785">
            <v>2</v>
          </cell>
          <cell r="M2785" t="str">
            <v>KIRGIZİSTAN</v>
          </cell>
        </row>
        <row r="2786">
          <cell r="E2786">
            <v>35</v>
          </cell>
          <cell r="F2786">
            <v>5</v>
          </cell>
          <cell r="H2786">
            <v>2</v>
          </cell>
          <cell r="L2786">
            <v>2</v>
          </cell>
          <cell r="M2786" t="str">
            <v>KIRGIZİSTAN</v>
          </cell>
        </row>
        <row r="2787">
          <cell r="E2787">
            <v>35</v>
          </cell>
          <cell r="F2787">
            <v>5</v>
          </cell>
          <cell r="H2787">
            <v>2</v>
          </cell>
          <cell r="L2787">
            <v>2</v>
          </cell>
          <cell r="M2787" t="str">
            <v>KIRGIZİSTAN</v>
          </cell>
        </row>
        <row r="2788">
          <cell r="E2788">
            <v>35</v>
          </cell>
          <cell r="F2788">
            <v>5</v>
          </cell>
          <cell r="H2788">
            <v>2</v>
          </cell>
          <cell r="L2788">
            <v>2</v>
          </cell>
          <cell r="M2788" t="str">
            <v>KIRGIZİSTAN</v>
          </cell>
        </row>
        <row r="2789">
          <cell r="E2789">
            <v>35</v>
          </cell>
          <cell r="F2789">
            <v>5</v>
          </cell>
          <cell r="H2789">
            <v>2</v>
          </cell>
          <cell r="L2789">
            <v>2</v>
          </cell>
          <cell r="M2789" t="str">
            <v>KIRGIZİSTAN</v>
          </cell>
        </row>
        <row r="2790">
          <cell r="E2790">
            <v>35</v>
          </cell>
          <cell r="F2790">
            <v>5</v>
          </cell>
          <cell r="H2790">
            <v>2</v>
          </cell>
          <cell r="L2790">
            <v>2</v>
          </cell>
          <cell r="M2790" t="str">
            <v>KIRGIZİSTAN</v>
          </cell>
        </row>
        <row r="2791">
          <cell r="E2791">
            <v>35</v>
          </cell>
          <cell r="F2791">
            <v>5</v>
          </cell>
          <cell r="H2791">
            <v>2</v>
          </cell>
          <cell r="L2791">
            <v>2</v>
          </cell>
          <cell r="M2791" t="str">
            <v>KIRGIZİSTAN</v>
          </cell>
        </row>
        <row r="2792">
          <cell r="E2792">
            <v>35</v>
          </cell>
          <cell r="F2792">
            <v>5</v>
          </cell>
          <cell r="H2792">
            <v>2</v>
          </cell>
          <cell r="L2792">
            <v>2</v>
          </cell>
          <cell r="M2792" t="str">
            <v>KIRGIZİSTAN</v>
          </cell>
        </row>
        <row r="2793">
          <cell r="E2793">
            <v>35</v>
          </cell>
          <cell r="F2793">
            <v>5</v>
          </cell>
          <cell r="H2793">
            <v>2</v>
          </cell>
          <cell r="L2793">
            <v>2</v>
          </cell>
          <cell r="M2793" t="str">
            <v>KIRGIZİSTAN</v>
          </cell>
        </row>
        <row r="2794">
          <cell r="E2794">
            <v>35</v>
          </cell>
          <cell r="F2794">
            <v>5</v>
          </cell>
          <cell r="H2794">
            <v>2</v>
          </cell>
          <cell r="L2794">
            <v>2</v>
          </cell>
          <cell r="M2794" t="str">
            <v>KIRGIZİSTAN</v>
          </cell>
        </row>
        <row r="2795">
          <cell r="E2795">
            <v>35</v>
          </cell>
          <cell r="F2795">
            <v>5</v>
          </cell>
          <cell r="H2795">
            <v>2</v>
          </cell>
          <cell r="L2795">
            <v>2</v>
          </cell>
          <cell r="M2795" t="str">
            <v>KIRGIZİSTAN</v>
          </cell>
        </row>
        <row r="2796">
          <cell r="E2796">
            <v>35</v>
          </cell>
          <cell r="F2796">
            <v>5</v>
          </cell>
          <cell r="H2796">
            <v>2</v>
          </cell>
          <cell r="L2796">
            <v>2</v>
          </cell>
          <cell r="M2796" t="str">
            <v>KIRGIZİSTAN</v>
          </cell>
        </row>
        <row r="2797">
          <cell r="E2797">
            <v>35</v>
          </cell>
          <cell r="F2797">
            <v>5</v>
          </cell>
          <cell r="H2797">
            <v>2</v>
          </cell>
          <cell r="L2797">
            <v>2</v>
          </cell>
          <cell r="M2797" t="str">
            <v>KIRGIZİSTAN</v>
          </cell>
        </row>
        <row r="2798">
          <cell r="E2798">
            <v>35</v>
          </cell>
          <cell r="F2798">
            <v>5</v>
          </cell>
          <cell r="H2798">
            <v>2</v>
          </cell>
          <cell r="L2798">
            <v>2</v>
          </cell>
          <cell r="M2798" t="str">
            <v>KIRGIZİSTAN</v>
          </cell>
        </row>
        <row r="2799">
          <cell r="E2799">
            <v>35</v>
          </cell>
          <cell r="F2799">
            <v>5</v>
          </cell>
          <cell r="H2799">
            <v>2</v>
          </cell>
          <cell r="L2799">
            <v>2</v>
          </cell>
          <cell r="M2799" t="str">
            <v>KIRGIZİSTAN</v>
          </cell>
        </row>
        <row r="2800">
          <cell r="E2800">
            <v>35</v>
          </cell>
          <cell r="F2800">
            <v>5</v>
          </cell>
          <cell r="H2800">
            <v>2</v>
          </cell>
          <cell r="L2800">
            <v>2</v>
          </cell>
          <cell r="M2800" t="str">
            <v>KIRGIZİSTAN</v>
          </cell>
        </row>
        <row r="2801">
          <cell r="E2801">
            <v>35</v>
          </cell>
          <cell r="F2801">
            <v>6</v>
          </cell>
          <cell r="H2801">
            <v>2</v>
          </cell>
          <cell r="L2801">
            <v>2</v>
          </cell>
          <cell r="M2801" t="str">
            <v>KIRGIZİSTAN</v>
          </cell>
        </row>
        <row r="2802">
          <cell r="E2802">
            <v>35</v>
          </cell>
          <cell r="F2802">
            <v>6</v>
          </cell>
          <cell r="H2802">
            <v>2</v>
          </cell>
          <cell r="L2802">
            <v>2</v>
          </cell>
          <cell r="M2802" t="str">
            <v>KIRGIZİSTAN</v>
          </cell>
        </row>
        <row r="2803">
          <cell r="E2803">
            <v>35</v>
          </cell>
          <cell r="F2803">
            <v>6</v>
          </cell>
          <cell r="H2803">
            <v>2</v>
          </cell>
          <cell r="L2803">
            <v>2</v>
          </cell>
          <cell r="M2803" t="str">
            <v>KIRGIZİSTAN</v>
          </cell>
        </row>
        <row r="2804">
          <cell r="E2804">
            <v>35</v>
          </cell>
          <cell r="F2804">
            <v>6</v>
          </cell>
          <cell r="H2804">
            <v>2</v>
          </cell>
          <cell r="L2804">
            <v>2</v>
          </cell>
          <cell r="M2804" t="str">
            <v>KIRGIZİSTAN</v>
          </cell>
        </row>
        <row r="2805">
          <cell r="E2805">
            <v>35</v>
          </cell>
          <cell r="F2805">
            <v>6</v>
          </cell>
          <cell r="H2805">
            <v>2</v>
          </cell>
          <cell r="L2805">
            <v>2</v>
          </cell>
          <cell r="M2805" t="str">
            <v>KIRGIZİSTAN</v>
          </cell>
        </row>
        <row r="2806">
          <cell r="E2806">
            <v>35</v>
          </cell>
          <cell r="F2806">
            <v>6</v>
          </cell>
          <cell r="H2806">
            <v>2</v>
          </cell>
          <cell r="L2806">
            <v>2</v>
          </cell>
          <cell r="M2806" t="str">
            <v>KIRGIZİSTAN</v>
          </cell>
        </row>
        <row r="2807">
          <cell r="E2807">
            <v>35</v>
          </cell>
          <cell r="F2807">
            <v>6</v>
          </cell>
          <cell r="H2807">
            <v>2</v>
          </cell>
          <cell r="L2807">
            <v>2</v>
          </cell>
          <cell r="M2807" t="str">
            <v>KIRGIZİSTAN</v>
          </cell>
        </row>
        <row r="2808">
          <cell r="E2808">
            <v>35</v>
          </cell>
          <cell r="F2808">
            <v>6</v>
          </cell>
          <cell r="H2808">
            <v>2</v>
          </cell>
          <cell r="L2808">
            <v>2</v>
          </cell>
          <cell r="M2808" t="str">
            <v>KIRGIZİSTAN</v>
          </cell>
        </row>
        <row r="2809">
          <cell r="E2809">
            <v>35</v>
          </cell>
          <cell r="F2809">
            <v>6</v>
          </cell>
          <cell r="H2809">
            <v>2</v>
          </cell>
          <cell r="L2809">
            <v>2</v>
          </cell>
          <cell r="M2809" t="str">
            <v>KIRGIZİSTAN</v>
          </cell>
        </row>
        <row r="2810">
          <cell r="E2810">
            <v>35</v>
          </cell>
          <cell r="F2810">
            <v>6</v>
          </cell>
          <cell r="H2810">
            <v>2</v>
          </cell>
          <cell r="L2810">
            <v>2</v>
          </cell>
          <cell r="M2810" t="str">
            <v>KIRGIZİSTAN</v>
          </cell>
        </row>
        <row r="2811">
          <cell r="E2811">
            <v>35</v>
          </cell>
          <cell r="F2811">
            <v>6</v>
          </cell>
          <cell r="H2811">
            <v>2</v>
          </cell>
          <cell r="L2811">
            <v>2</v>
          </cell>
          <cell r="M2811" t="str">
            <v>KIRGIZİSTAN</v>
          </cell>
        </row>
        <row r="2812">
          <cell r="E2812">
            <v>35</v>
          </cell>
          <cell r="F2812">
            <v>6</v>
          </cell>
          <cell r="H2812">
            <v>2</v>
          </cell>
          <cell r="L2812">
            <v>2</v>
          </cell>
          <cell r="M2812" t="str">
            <v>KIRGIZİSTAN</v>
          </cell>
        </row>
        <row r="2813">
          <cell r="E2813">
            <v>35</v>
          </cell>
          <cell r="F2813">
            <v>6</v>
          </cell>
          <cell r="H2813">
            <v>2</v>
          </cell>
          <cell r="L2813">
            <v>2</v>
          </cell>
          <cell r="M2813" t="str">
            <v>KIRGIZİSTAN</v>
          </cell>
        </row>
        <row r="2814">
          <cell r="E2814">
            <v>35</v>
          </cell>
          <cell r="F2814">
            <v>6</v>
          </cell>
          <cell r="H2814">
            <v>2</v>
          </cell>
          <cell r="L2814">
            <v>1</v>
          </cell>
          <cell r="M2814" t="str">
            <v>KIRGIZİSTAN</v>
          </cell>
        </row>
        <row r="2815">
          <cell r="E2815">
            <v>35</v>
          </cell>
          <cell r="F2815">
            <v>6</v>
          </cell>
          <cell r="H2815">
            <v>2</v>
          </cell>
          <cell r="L2815">
            <v>2</v>
          </cell>
          <cell r="M2815" t="str">
            <v>KIRGIZİSTAN</v>
          </cell>
        </row>
        <row r="2816">
          <cell r="E2816">
            <v>35</v>
          </cell>
          <cell r="F2816">
            <v>6</v>
          </cell>
          <cell r="H2816">
            <v>2</v>
          </cell>
          <cell r="L2816">
            <v>2</v>
          </cell>
          <cell r="M2816" t="str">
            <v>KIRGIZİSTAN</v>
          </cell>
        </row>
        <row r="2817">
          <cell r="E2817">
            <v>35</v>
          </cell>
          <cell r="F2817">
            <v>6</v>
          </cell>
          <cell r="H2817">
            <v>2</v>
          </cell>
          <cell r="L2817">
            <v>2</v>
          </cell>
          <cell r="M2817" t="str">
            <v>KIRGIZİSTAN</v>
          </cell>
        </row>
        <row r="2818">
          <cell r="E2818">
            <v>35</v>
          </cell>
          <cell r="F2818">
            <v>6</v>
          </cell>
          <cell r="H2818">
            <v>2</v>
          </cell>
          <cell r="L2818">
            <v>2</v>
          </cell>
          <cell r="M2818" t="str">
            <v>KIRGIZİSTAN</v>
          </cell>
        </row>
        <row r="2819">
          <cell r="E2819">
            <v>35</v>
          </cell>
          <cell r="F2819">
            <v>6</v>
          </cell>
          <cell r="H2819">
            <v>2</v>
          </cell>
          <cell r="L2819">
            <v>2</v>
          </cell>
          <cell r="M2819" t="str">
            <v>KIRGIZİSTAN</v>
          </cell>
        </row>
        <row r="2820">
          <cell r="E2820">
            <v>35</v>
          </cell>
          <cell r="F2820">
            <v>6</v>
          </cell>
          <cell r="H2820">
            <v>2</v>
          </cell>
          <cell r="L2820">
            <v>2</v>
          </cell>
          <cell r="M2820" t="str">
            <v>SNG</v>
          </cell>
        </row>
        <row r="2821">
          <cell r="E2821">
            <v>35</v>
          </cell>
          <cell r="F2821">
            <v>7</v>
          </cell>
          <cell r="H2821">
            <v>2</v>
          </cell>
          <cell r="L2821">
            <v>2</v>
          </cell>
          <cell r="M2821" t="str">
            <v>KIRGIZİSTAN</v>
          </cell>
        </row>
        <row r="2822">
          <cell r="E2822">
            <v>35</v>
          </cell>
          <cell r="F2822">
            <v>7</v>
          </cell>
          <cell r="H2822">
            <v>2</v>
          </cell>
          <cell r="L2822">
            <v>2</v>
          </cell>
          <cell r="M2822" t="str">
            <v>KIRGIZİSTAN</v>
          </cell>
        </row>
        <row r="2823">
          <cell r="E2823">
            <v>35</v>
          </cell>
          <cell r="F2823">
            <v>7</v>
          </cell>
          <cell r="H2823">
            <v>2</v>
          </cell>
          <cell r="L2823">
            <v>2</v>
          </cell>
          <cell r="M2823" t="str">
            <v>KIRGIZİSTAN</v>
          </cell>
        </row>
        <row r="2824">
          <cell r="E2824">
            <v>35</v>
          </cell>
          <cell r="F2824">
            <v>7</v>
          </cell>
          <cell r="H2824">
            <v>2</v>
          </cell>
          <cell r="L2824">
            <v>2</v>
          </cell>
          <cell r="M2824" t="str">
            <v>KIRGIZİSTAN</v>
          </cell>
        </row>
        <row r="2825">
          <cell r="E2825">
            <v>35</v>
          </cell>
          <cell r="F2825">
            <v>7</v>
          </cell>
          <cell r="H2825">
            <v>2</v>
          </cell>
          <cell r="L2825">
            <v>2</v>
          </cell>
          <cell r="M2825" t="str">
            <v>KIRGIZİSTAN</v>
          </cell>
        </row>
        <row r="2826">
          <cell r="E2826">
            <v>35</v>
          </cell>
          <cell r="F2826">
            <v>7</v>
          </cell>
          <cell r="H2826">
            <v>2</v>
          </cell>
          <cell r="L2826">
            <v>2</v>
          </cell>
          <cell r="M2826" t="str">
            <v>KIRGIZİSTAN</v>
          </cell>
        </row>
        <row r="2827">
          <cell r="E2827">
            <v>35</v>
          </cell>
          <cell r="F2827">
            <v>7</v>
          </cell>
          <cell r="H2827">
            <v>2</v>
          </cell>
          <cell r="L2827">
            <v>2</v>
          </cell>
          <cell r="M2827" t="str">
            <v>KIRGIZİSTAN</v>
          </cell>
        </row>
        <row r="2828">
          <cell r="E2828">
            <v>35</v>
          </cell>
          <cell r="F2828">
            <v>7</v>
          </cell>
          <cell r="H2828">
            <v>2</v>
          </cell>
          <cell r="L2828">
            <v>2</v>
          </cell>
          <cell r="M2828" t="str">
            <v>KIRGIZİSTAN</v>
          </cell>
        </row>
        <row r="2829">
          <cell r="E2829">
            <v>35</v>
          </cell>
          <cell r="F2829">
            <v>7</v>
          </cell>
          <cell r="H2829">
            <v>2</v>
          </cell>
          <cell r="L2829">
            <v>2</v>
          </cell>
          <cell r="M2829" t="str">
            <v>KIRGIZİSTAN</v>
          </cell>
        </row>
        <row r="2830">
          <cell r="E2830">
            <v>35</v>
          </cell>
          <cell r="F2830">
            <v>7</v>
          </cell>
          <cell r="H2830">
            <v>2</v>
          </cell>
          <cell r="L2830">
            <v>2</v>
          </cell>
          <cell r="M2830" t="str">
            <v>KIRGIZİSTAN</v>
          </cell>
        </row>
        <row r="2831">
          <cell r="E2831">
            <v>35</v>
          </cell>
          <cell r="F2831">
            <v>7</v>
          </cell>
          <cell r="H2831">
            <v>2</v>
          </cell>
          <cell r="L2831">
            <v>2</v>
          </cell>
          <cell r="M2831" t="str">
            <v>KIRGIZİSTAN</v>
          </cell>
        </row>
        <row r="2832">
          <cell r="E2832">
            <v>35</v>
          </cell>
          <cell r="F2832">
            <v>7</v>
          </cell>
          <cell r="H2832">
            <v>2</v>
          </cell>
          <cell r="L2832">
            <v>2</v>
          </cell>
          <cell r="M2832" t="str">
            <v>KIRGIZİSTAN</v>
          </cell>
        </row>
        <row r="2833">
          <cell r="E2833">
            <v>35</v>
          </cell>
          <cell r="F2833">
            <v>7</v>
          </cell>
          <cell r="H2833">
            <v>2</v>
          </cell>
          <cell r="L2833">
            <v>2</v>
          </cell>
          <cell r="M2833" t="str">
            <v>KIRGIZİSTAN</v>
          </cell>
        </row>
        <row r="2834">
          <cell r="E2834">
            <v>35</v>
          </cell>
          <cell r="F2834">
            <v>7</v>
          </cell>
          <cell r="H2834">
            <v>2</v>
          </cell>
          <cell r="L2834">
            <v>2</v>
          </cell>
          <cell r="M2834" t="str">
            <v>KIRGIZİSTAN</v>
          </cell>
        </row>
        <row r="2835">
          <cell r="E2835">
            <v>35</v>
          </cell>
          <cell r="F2835">
            <v>7</v>
          </cell>
          <cell r="H2835">
            <v>2</v>
          </cell>
          <cell r="L2835">
            <v>2</v>
          </cell>
          <cell r="M2835" t="str">
            <v>KIRGIZİSTAN</v>
          </cell>
        </row>
        <row r="2836">
          <cell r="E2836">
            <v>35</v>
          </cell>
          <cell r="F2836">
            <v>7</v>
          </cell>
          <cell r="H2836">
            <v>2</v>
          </cell>
          <cell r="L2836">
            <v>2</v>
          </cell>
          <cell r="M2836" t="str">
            <v>KIRGIZİSTAN</v>
          </cell>
        </row>
        <row r="2837">
          <cell r="E2837">
            <v>35</v>
          </cell>
          <cell r="F2837">
            <v>7</v>
          </cell>
          <cell r="H2837">
            <v>2</v>
          </cell>
          <cell r="L2837">
            <v>2</v>
          </cell>
          <cell r="M2837" t="str">
            <v>KIRGIZİSTAN</v>
          </cell>
        </row>
        <row r="2838">
          <cell r="E2838">
            <v>35</v>
          </cell>
          <cell r="F2838">
            <v>7</v>
          </cell>
          <cell r="H2838">
            <v>2</v>
          </cell>
          <cell r="L2838">
            <v>2</v>
          </cell>
          <cell r="M2838" t="str">
            <v>KIRGIZİSTAN</v>
          </cell>
        </row>
        <row r="2839">
          <cell r="E2839">
            <v>35</v>
          </cell>
          <cell r="F2839">
            <v>7</v>
          </cell>
          <cell r="H2839">
            <v>2</v>
          </cell>
          <cell r="L2839">
            <v>2</v>
          </cell>
          <cell r="M2839" t="str">
            <v>KIRGIZİSTAN</v>
          </cell>
        </row>
        <row r="2840">
          <cell r="E2840">
            <v>35</v>
          </cell>
          <cell r="F2840">
            <v>8</v>
          </cell>
          <cell r="H2840">
            <v>2</v>
          </cell>
          <cell r="L2840">
            <v>2</v>
          </cell>
          <cell r="M2840" t="str">
            <v>KIRGIZİSTAN</v>
          </cell>
        </row>
        <row r="2841">
          <cell r="E2841">
            <v>35</v>
          </cell>
          <cell r="F2841">
            <v>8</v>
          </cell>
          <cell r="H2841">
            <v>2</v>
          </cell>
          <cell r="L2841">
            <v>2</v>
          </cell>
          <cell r="M2841" t="str">
            <v>KIRGIZİSTAN</v>
          </cell>
        </row>
        <row r="2842">
          <cell r="E2842">
            <v>35</v>
          </cell>
          <cell r="F2842">
            <v>8</v>
          </cell>
          <cell r="H2842">
            <v>2</v>
          </cell>
          <cell r="L2842">
            <v>2</v>
          </cell>
          <cell r="M2842" t="str">
            <v>KIRGIZİSTAN</v>
          </cell>
        </row>
        <row r="2843">
          <cell r="E2843">
            <v>35</v>
          </cell>
          <cell r="F2843">
            <v>8</v>
          </cell>
          <cell r="H2843">
            <v>2</v>
          </cell>
          <cell r="L2843">
            <v>2</v>
          </cell>
          <cell r="M2843" t="str">
            <v>KIRGIZİSTAN</v>
          </cell>
        </row>
        <row r="2844">
          <cell r="E2844">
            <v>35</v>
          </cell>
          <cell r="F2844">
            <v>8</v>
          </cell>
          <cell r="H2844">
            <v>2</v>
          </cell>
          <cell r="L2844">
            <v>2</v>
          </cell>
          <cell r="M2844" t="str">
            <v>KIRGIZİSTAN</v>
          </cell>
        </row>
        <row r="2845">
          <cell r="E2845">
            <v>35</v>
          </cell>
          <cell r="F2845">
            <v>9</v>
          </cell>
          <cell r="H2845">
            <v>2</v>
          </cell>
          <cell r="L2845">
            <v>2</v>
          </cell>
          <cell r="M2845" t="str">
            <v>KIRGIZİSTAN</v>
          </cell>
        </row>
        <row r="2846">
          <cell r="E2846">
            <v>35</v>
          </cell>
          <cell r="F2846">
            <v>9</v>
          </cell>
          <cell r="H2846">
            <v>2</v>
          </cell>
          <cell r="L2846">
            <v>2</v>
          </cell>
          <cell r="M2846" t="str">
            <v>KIRGIZİSTAN</v>
          </cell>
        </row>
        <row r="2847">
          <cell r="E2847">
            <v>35</v>
          </cell>
          <cell r="F2847">
            <v>9</v>
          </cell>
          <cell r="H2847">
            <v>2</v>
          </cell>
          <cell r="L2847">
            <v>2</v>
          </cell>
          <cell r="M2847" t="str">
            <v>KIRGIZİSTAN</v>
          </cell>
        </row>
        <row r="2848">
          <cell r="E2848">
            <v>35</v>
          </cell>
          <cell r="F2848">
            <v>9</v>
          </cell>
          <cell r="H2848">
            <v>2</v>
          </cell>
          <cell r="L2848">
            <v>2</v>
          </cell>
          <cell r="M2848" t="str">
            <v>KIRGIZİSTAN</v>
          </cell>
        </row>
        <row r="2849">
          <cell r="E2849">
            <v>35</v>
          </cell>
          <cell r="F2849">
            <v>9</v>
          </cell>
          <cell r="H2849">
            <v>2</v>
          </cell>
          <cell r="L2849">
            <v>2</v>
          </cell>
          <cell r="M2849" t="str">
            <v>KIRGIZİSTAN</v>
          </cell>
        </row>
        <row r="2850">
          <cell r="E2850">
            <v>35</v>
          </cell>
          <cell r="F2850">
            <v>9</v>
          </cell>
          <cell r="H2850">
            <v>2</v>
          </cell>
          <cell r="L2850">
            <v>2</v>
          </cell>
          <cell r="M2850" t="str">
            <v>KIRGIZİSTAN</v>
          </cell>
        </row>
        <row r="2851">
          <cell r="E2851">
            <v>35</v>
          </cell>
          <cell r="F2851">
            <v>9</v>
          </cell>
          <cell r="H2851">
            <v>2</v>
          </cell>
          <cell r="L2851">
            <v>2</v>
          </cell>
          <cell r="M2851" t="str">
            <v>KIRGIZİSTAN</v>
          </cell>
        </row>
        <row r="2852">
          <cell r="E2852">
            <v>35</v>
          </cell>
          <cell r="F2852">
            <v>9</v>
          </cell>
          <cell r="H2852">
            <v>2</v>
          </cell>
          <cell r="L2852">
            <v>2</v>
          </cell>
          <cell r="M2852" t="str">
            <v>KIRGIZİSTAN</v>
          </cell>
        </row>
        <row r="2853">
          <cell r="E2853">
            <v>35</v>
          </cell>
          <cell r="F2853">
            <v>10</v>
          </cell>
          <cell r="H2853">
            <v>2</v>
          </cell>
          <cell r="L2853">
            <v>2</v>
          </cell>
          <cell r="M2853" t="str">
            <v>KIRGIZİSTAN</v>
          </cell>
        </row>
        <row r="2854">
          <cell r="E2854">
            <v>35</v>
          </cell>
          <cell r="F2854">
            <v>10</v>
          </cell>
          <cell r="H2854">
            <v>2</v>
          </cell>
          <cell r="L2854">
            <v>2</v>
          </cell>
          <cell r="M2854" t="str">
            <v>KIRGIZİSTAN</v>
          </cell>
        </row>
        <row r="2855">
          <cell r="E2855">
            <v>35</v>
          </cell>
          <cell r="F2855">
            <v>10</v>
          </cell>
          <cell r="H2855">
            <v>2</v>
          </cell>
          <cell r="L2855">
            <v>2</v>
          </cell>
          <cell r="M2855" t="str">
            <v>KIRGIZİSTAN</v>
          </cell>
        </row>
        <row r="2856">
          <cell r="E2856">
            <v>35</v>
          </cell>
          <cell r="F2856">
            <v>10</v>
          </cell>
          <cell r="H2856">
            <v>2</v>
          </cell>
          <cell r="L2856">
            <v>2</v>
          </cell>
          <cell r="M2856" t="str">
            <v>KIRGIZİSTAN</v>
          </cell>
        </row>
        <row r="2857">
          <cell r="E2857">
            <v>35</v>
          </cell>
          <cell r="F2857">
            <v>10</v>
          </cell>
          <cell r="H2857">
            <v>2</v>
          </cell>
          <cell r="L2857">
            <v>2</v>
          </cell>
          <cell r="M2857" t="str">
            <v>KIRGIZİSTAN</v>
          </cell>
        </row>
        <row r="2858">
          <cell r="E2858">
            <v>35</v>
          </cell>
          <cell r="F2858">
            <v>10</v>
          </cell>
          <cell r="H2858">
            <v>2</v>
          </cell>
          <cell r="L2858">
            <v>2</v>
          </cell>
          <cell r="M2858" t="str">
            <v>KIRGIZİSTAN</v>
          </cell>
        </row>
        <row r="2859">
          <cell r="E2859">
            <v>35</v>
          </cell>
          <cell r="F2859">
            <v>10</v>
          </cell>
          <cell r="H2859">
            <v>2</v>
          </cell>
          <cell r="L2859">
            <v>2</v>
          </cell>
          <cell r="M2859" t="str">
            <v>KIRGIZİSTAN</v>
          </cell>
        </row>
        <row r="2860">
          <cell r="E2860">
            <v>35</v>
          </cell>
          <cell r="F2860">
            <v>10</v>
          </cell>
          <cell r="H2860">
            <v>2</v>
          </cell>
          <cell r="L2860">
            <v>2</v>
          </cell>
          <cell r="M2860" t="str">
            <v>KIRGIZİSTAN</v>
          </cell>
        </row>
        <row r="2861">
          <cell r="E2861">
            <v>35</v>
          </cell>
          <cell r="F2861">
            <v>10</v>
          </cell>
          <cell r="H2861">
            <v>2</v>
          </cell>
          <cell r="L2861">
            <v>2</v>
          </cell>
          <cell r="M2861" t="str">
            <v>KIRGIZİSTAN</v>
          </cell>
        </row>
        <row r="2862">
          <cell r="E2862">
            <v>35</v>
          </cell>
          <cell r="F2862">
            <v>10</v>
          </cell>
          <cell r="H2862">
            <v>2</v>
          </cell>
          <cell r="L2862">
            <v>2</v>
          </cell>
          <cell r="M2862" t="str">
            <v>KIRGIZİSTAN</v>
          </cell>
        </row>
        <row r="2863">
          <cell r="E2863">
            <v>35</v>
          </cell>
          <cell r="F2863">
            <v>10</v>
          </cell>
          <cell r="H2863">
            <v>2</v>
          </cell>
          <cell r="L2863">
            <v>2</v>
          </cell>
          <cell r="M2863" t="str">
            <v>KIRGIZİSTAN</v>
          </cell>
        </row>
        <row r="2864">
          <cell r="E2864">
            <v>35</v>
          </cell>
          <cell r="F2864">
            <v>10</v>
          </cell>
          <cell r="H2864">
            <v>2</v>
          </cell>
          <cell r="L2864">
            <v>2</v>
          </cell>
          <cell r="M2864" t="str">
            <v>KIRGIZİSTAN</v>
          </cell>
        </row>
        <row r="2865">
          <cell r="E2865">
            <v>35</v>
          </cell>
          <cell r="F2865">
            <v>10</v>
          </cell>
          <cell r="H2865">
            <v>2</v>
          </cell>
          <cell r="L2865">
            <v>2</v>
          </cell>
          <cell r="M2865" t="str">
            <v>KIRGIZİSTAN</v>
          </cell>
        </row>
        <row r="2866">
          <cell r="E2866">
            <v>35</v>
          </cell>
          <cell r="F2866">
            <v>10</v>
          </cell>
          <cell r="H2866">
            <v>2</v>
          </cell>
          <cell r="L2866">
            <v>2</v>
          </cell>
          <cell r="M2866" t="str">
            <v>KIRGIZİSTAN</v>
          </cell>
        </row>
        <row r="2867">
          <cell r="E2867">
            <v>35</v>
          </cell>
          <cell r="F2867">
            <v>10</v>
          </cell>
          <cell r="H2867">
            <v>2</v>
          </cell>
          <cell r="L2867">
            <v>2</v>
          </cell>
          <cell r="M2867" t="str">
            <v>KIRGIZİSTAN</v>
          </cell>
        </row>
        <row r="2868">
          <cell r="E2868">
            <v>35</v>
          </cell>
          <cell r="F2868">
            <v>10</v>
          </cell>
          <cell r="H2868">
            <v>2</v>
          </cell>
          <cell r="L2868">
            <v>2</v>
          </cell>
          <cell r="M2868" t="str">
            <v>KIRGIZİSTAN</v>
          </cell>
        </row>
        <row r="2869">
          <cell r="E2869">
            <v>35</v>
          </cell>
          <cell r="F2869">
            <v>10</v>
          </cell>
          <cell r="H2869">
            <v>2</v>
          </cell>
          <cell r="L2869">
            <v>2</v>
          </cell>
          <cell r="M2869" t="str">
            <v>KIRGIZİSTAN</v>
          </cell>
        </row>
        <row r="2870">
          <cell r="E2870">
            <v>35</v>
          </cell>
          <cell r="F2870">
            <v>10</v>
          </cell>
          <cell r="H2870">
            <v>2</v>
          </cell>
          <cell r="L2870">
            <v>2</v>
          </cell>
          <cell r="M2870" t="str">
            <v>KIRGIZİSTAN</v>
          </cell>
        </row>
        <row r="2871">
          <cell r="E2871">
            <v>35</v>
          </cell>
          <cell r="F2871">
            <v>10</v>
          </cell>
          <cell r="H2871">
            <v>2</v>
          </cell>
          <cell r="L2871">
            <v>2</v>
          </cell>
          <cell r="M2871" t="str">
            <v>KIRGIZİSTAN</v>
          </cell>
        </row>
        <row r="2872">
          <cell r="E2872">
            <v>35</v>
          </cell>
          <cell r="F2872">
            <v>10</v>
          </cell>
          <cell r="H2872">
            <v>2</v>
          </cell>
          <cell r="L2872">
            <v>2</v>
          </cell>
          <cell r="M2872" t="str">
            <v>KIRGIZİSTAN</v>
          </cell>
        </row>
        <row r="2873">
          <cell r="E2873">
            <v>35</v>
          </cell>
          <cell r="F2873">
            <v>10</v>
          </cell>
          <cell r="H2873">
            <v>2</v>
          </cell>
          <cell r="L2873">
            <v>2</v>
          </cell>
          <cell r="M2873" t="str">
            <v>KIRGIZİSTAN</v>
          </cell>
        </row>
        <row r="2874">
          <cell r="E2874">
            <v>35</v>
          </cell>
          <cell r="F2874">
            <v>10</v>
          </cell>
          <cell r="H2874">
            <v>2</v>
          </cell>
          <cell r="L2874">
            <v>2</v>
          </cell>
          <cell r="M2874" t="str">
            <v>KIRGIZİSTAN</v>
          </cell>
        </row>
        <row r="2875">
          <cell r="E2875">
            <v>35</v>
          </cell>
          <cell r="F2875">
            <v>10</v>
          </cell>
          <cell r="H2875">
            <v>2</v>
          </cell>
          <cell r="L2875">
            <v>2</v>
          </cell>
          <cell r="M2875" t="str">
            <v>KIRGIZİSTAN</v>
          </cell>
        </row>
        <row r="2876">
          <cell r="E2876">
            <v>35</v>
          </cell>
          <cell r="F2876">
            <v>10</v>
          </cell>
          <cell r="H2876">
            <v>2</v>
          </cell>
          <cell r="L2876">
            <v>2</v>
          </cell>
          <cell r="M2876" t="str">
            <v>KIRGIZİSTAN</v>
          </cell>
        </row>
        <row r="2877">
          <cell r="E2877">
            <v>35</v>
          </cell>
          <cell r="F2877">
            <v>10</v>
          </cell>
          <cell r="H2877">
            <v>2</v>
          </cell>
          <cell r="L2877">
            <v>2</v>
          </cell>
          <cell r="M2877" t="str">
            <v>KIRGIZİSTAN</v>
          </cell>
        </row>
        <row r="2878">
          <cell r="E2878">
            <v>35</v>
          </cell>
          <cell r="F2878">
            <v>10</v>
          </cell>
          <cell r="H2878">
            <v>2</v>
          </cell>
          <cell r="L2878">
            <v>2</v>
          </cell>
          <cell r="M2878" t="str">
            <v>SNG</v>
          </cell>
        </row>
        <row r="2879">
          <cell r="E2879">
            <v>1</v>
          </cell>
          <cell r="F2879">
            <v>1</v>
          </cell>
          <cell r="H2879">
            <v>2</v>
          </cell>
          <cell r="L2879">
            <v>1</v>
          </cell>
          <cell r="M2879" t="str">
            <v>KIRGIZİSTAN</v>
          </cell>
        </row>
        <row r="2880">
          <cell r="E2880">
            <v>1</v>
          </cell>
          <cell r="F2880">
            <v>1</v>
          </cell>
          <cell r="H2880">
            <v>2</v>
          </cell>
          <cell r="L2880">
            <v>1</v>
          </cell>
          <cell r="M2880" t="str">
            <v>KIRGIZİSTAN</v>
          </cell>
        </row>
        <row r="2881">
          <cell r="E2881">
            <v>1</v>
          </cell>
          <cell r="F2881">
            <v>1</v>
          </cell>
          <cell r="H2881">
            <v>2</v>
          </cell>
          <cell r="L2881">
            <v>1</v>
          </cell>
          <cell r="M2881" t="str">
            <v>KIRGIZİSTAN</v>
          </cell>
        </row>
        <row r="2882">
          <cell r="E2882">
            <v>1</v>
          </cell>
          <cell r="F2882">
            <v>1</v>
          </cell>
          <cell r="H2882">
            <v>2</v>
          </cell>
          <cell r="L2882">
            <v>1</v>
          </cell>
          <cell r="M2882" t="str">
            <v>KIRGIZİSTAN</v>
          </cell>
        </row>
        <row r="2883">
          <cell r="E2883">
            <v>1</v>
          </cell>
          <cell r="F2883">
            <v>1</v>
          </cell>
          <cell r="H2883">
            <v>2</v>
          </cell>
          <cell r="L2883">
            <v>1</v>
          </cell>
          <cell r="M2883" t="str">
            <v>KIRGIZİSTAN</v>
          </cell>
        </row>
        <row r="2884">
          <cell r="E2884">
            <v>1</v>
          </cell>
          <cell r="F2884">
            <v>1</v>
          </cell>
          <cell r="H2884">
            <v>2</v>
          </cell>
          <cell r="L2884">
            <v>2</v>
          </cell>
          <cell r="M2884" t="str">
            <v>KIRGIZİSTAN</v>
          </cell>
        </row>
        <row r="2885">
          <cell r="E2885">
            <v>1</v>
          </cell>
          <cell r="F2885">
            <v>1</v>
          </cell>
          <cell r="H2885">
            <v>2</v>
          </cell>
          <cell r="L2885">
            <v>1</v>
          </cell>
          <cell r="M2885" t="str">
            <v>KIRGIZİSTAN</v>
          </cell>
        </row>
        <row r="2886">
          <cell r="E2886">
            <v>1</v>
          </cell>
          <cell r="F2886">
            <v>1</v>
          </cell>
          <cell r="H2886">
            <v>2</v>
          </cell>
          <cell r="L2886">
            <v>1</v>
          </cell>
          <cell r="M2886" t="str">
            <v>KIRGIZİSTAN</v>
          </cell>
        </row>
        <row r="2887">
          <cell r="E2887">
            <v>1</v>
          </cell>
          <cell r="F2887">
            <v>1</v>
          </cell>
          <cell r="H2887">
            <v>2</v>
          </cell>
          <cell r="L2887">
            <v>1</v>
          </cell>
          <cell r="M2887" t="str">
            <v>KIRGIZİSTAN</v>
          </cell>
        </row>
        <row r="2888">
          <cell r="E2888">
            <v>1</v>
          </cell>
          <cell r="F2888">
            <v>1</v>
          </cell>
          <cell r="H2888">
            <v>2</v>
          </cell>
          <cell r="L2888">
            <v>1</v>
          </cell>
          <cell r="M2888" t="str">
            <v>KIRGIZİSTAN</v>
          </cell>
        </row>
        <row r="2889">
          <cell r="E2889">
            <v>1</v>
          </cell>
          <cell r="F2889">
            <v>1</v>
          </cell>
          <cell r="H2889">
            <v>2</v>
          </cell>
          <cell r="L2889">
            <v>1</v>
          </cell>
          <cell r="M2889" t="str">
            <v>KIRGIZİSTAN</v>
          </cell>
        </row>
        <row r="2890">
          <cell r="E2890">
            <v>1</v>
          </cell>
          <cell r="F2890">
            <v>1</v>
          </cell>
          <cell r="H2890">
            <v>2</v>
          </cell>
          <cell r="L2890">
            <v>1</v>
          </cell>
          <cell r="M2890" t="str">
            <v>KIRGIZİSTAN</v>
          </cell>
        </row>
        <row r="2891">
          <cell r="E2891">
            <v>1</v>
          </cell>
          <cell r="F2891">
            <v>1</v>
          </cell>
          <cell r="H2891">
            <v>2</v>
          </cell>
          <cell r="L2891">
            <v>1</v>
          </cell>
          <cell r="M2891" t="str">
            <v>KIRGIZİSTAN</v>
          </cell>
        </row>
        <row r="2892">
          <cell r="E2892">
            <v>1</v>
          </cell>
          <cell r="F2892">
            <v>1</v>
          </cell>
          <cell r="H2892">
            <v>2</v>
          </cell>
          <cell r="L2892">
            <v>1</v>
          </cell>
          <cell r="M2892" t="str">
            <v>KIRGIZİSTAN</v>
          </cell>
        </row>
        <row r="2893">
          <cell r="E2893">
            <v>1</v>
          </cell>
          <cell r="F2893">
            <v>1</v>
          </cell>
          <cell r="H2893">
            <v>2</v>
          </cell>
          <cell r="L2893">
            <v>1</v>
          </cell>
          <cell r="M2893" t="str">
            <v>KIRGIZİSTAN</v>
          </cell>
        </row>
        <row r="2894">
          <cell r="E2894">
            <v>1</v>
          </cell>
          <cell r="F2894">
            <v>1</v>
          </cell>
          <cell r="H2894">
            <v>2</v>
          </cell>
          <cell r="L2894">
            <v>1</v>
          </cell>
          <cell r="M2894" t="str">
            <v>KIRGIZİSTAN</v>
          </cell>
        </row>
        <row r="2895">
          <cell r="E2895">
            <v>1</v>
          </cell>
          <cell r="F2895">
            <v>1</v>
          </cell>
          <cell r="H2895">
            <v>2</v>
          </cell>
          <cell r="L2895">
            <v>2</v>
          </cell>
          <cell r="M2895" t="str">
            <v>KIRGIZİSTAN</v>
          </cell>
        </row>
        <row r="2896">
          <cell r="E2896">
            <v>1</v>
          </cell>
          <cell r="F2896">
            <v>1</v>
          </cell>
          <cell r="H2896">
            <v>2</v>
          </cell>
          <cell r="L2896">
            <v>1</v>
          </cell>
          <cell r="M2896" t="str">
            <v>KIRGIZİSTAN</v>
          </cell>
        </row>
        <row r="2897">
          <cell r="E2897">
            <v>1</v>
          </cell>
          <cell r="F2897">
            <v>1</v>
          </cell>
          <cell r="H2897">
            <v>2</v>
          </cell>
          <cell r="L2897">
            <v>1</v>
          </cell>
          <cell r="M2897" t="str">
            <v>D</v>
          </cell>
        </row>
        <row r="2898">
          <cell r="E2898">
            <v>1</v>
          </cell>
          <cell r="F2898">
            <v>1</v>
          </cell>
          <cell r="H2898">
            <v>2</v>
          </cell>
          <cell r="L2898">
            <v>1</v>
          </cell>
          <cell r="M2898" t="str">
            <v>D</v>
          </cell>
        </row>
        <row r="2899">
          <cell r="E2899">
            <v>1</v>
          </cell>
          <cell r="F2899">
            <v>1</v>
          </cell>
          <cell r="H2899">
            <v>2</v>
          </cell>
          <cell r="L2899">
            <v>1</v>
          </cell>
          <cell r="M2899" t="str">
            <v>SNG</v>
          </cell>
        </row>
        <row r="2900">
          <cell r="E2900">
            <v>1</v>
          </cell>
          <cell r="F2900">
            <v>2</v>
          </cell>
          <cell r="H2900">
            <v>2</v>
          </cell>
          <cell r="L2900">
            <v>1</v>
          </cell>
          <cell r="M2900" t="str">
            <v>KIRGIZİSTAN</v>
          </cell>
        </row>
        <row r="2901">
          <cell r="E2901">
            <v>1</v>
          </cell>
          <cell r="F2901">
            <v>2</v>
          </cell>
          <cell r="H2901">
            <v>2</v>
          </cell>
          <cell r="L2901">
            <v>1</v>
          </cell>
          <cell r="M2901" t="str">
            <v>KIRGIZİSTAN</v>
          </cell>
        </row>
        <row r="2902">
          <cell r="E2902">
            <v>1</v>
          </cell>
          <cell r="F2902">
            <v>2</v>
          </cell>
          <cell r="H2902">
            <v>2</v>
          </cell>
          <cell r="L2902">
            <v>1</v>
          </cell>
          <cell r="M2902" t="str">
            <v>KIRGIZİSTAN</v>
          </cell>
        </row>
        <row r="2903">
          <cell r="E2903">
            <v>1</v>
          </cell>
          <cell r="F2903">
            <v>2</v>
          </cell>
          <cell r="H2903">
            <v>2</v>
          </cell>
          <cell r="L2903">
            <v>1</v>
          </cell>
          <cell r="M2903" t="str">
            <v>KIRGIZİSTAN</v>
          </cell>
        </row>
        <row r="2904">
          <cell r="E2904">
            <v>1</v>
          </cell>
          <cell r="F2904">
            <v>2</v>
          </cell>
          <cell r="H2904">
            <v>2</v>
          </cell>
          <cell r="L2904">
            <v>1</v>
          </cell>
          <cell r="M2904" t="str">
            <v>KIRGIZİSTAN</v>
          </cell>
        </row>
        <row r="2905">
          <cell r="E2905">
            <v>1</v>
          </cell>
          <cell r="F2905">
            <v>2</v>
          </cell>
          <cell r="H2905">
            <v>2</v>
          </cell>
          <cell r="L2905">
            <v>1</v>
          </cell>
          <cell r="M2905" t="str">
            <v>KIRGIZİSTAN</v>
          </cell>
        </row>
        <row r="2906">
          <cell r="E2906">
            <v>1</v>
          </cell>
          <cell r="F2906">
            <v>2</v>
          </cell>
          <cell r="H2906">
            <v>2</v>
          </cell>
          <cell r="L2906">
            <v>1</v>
          </cell>
          <cell r="M2906" t="str">
            <v>KIRGIZİSTAN</v>
          </cell>
        </row>
        <row r="2907">
          <cell r="E2907">
            <v>1</v>
          </cell>
          <cell r="F2907">
            <v>2</v>
          </cell>
          <cell r="H2907">
            <v>2</v>
          </cell>
          <cell r="L2907">
            <v>1</v>
          </cell>
          <cell r="M2907" t="str">
            <v>KIRGIZİSTAN</v>
          </cell>
        </row>
        <row r="2908">
          <cell r="E2908">
            <v>1</v>
          </cell>
          <cell r="F2908">
            <v>2</v>
          </cell>
          <cell r="H2908">
            <v>2</v>
          </cell>
          <cell r="L2908">
            <v>1</v>
          </cell>
          <cell r="M2908" t="str">
            <v>KIRGIZİSTAN</v>
          </cell>
        </row>
        <row r="2909">
          <cell r="E2909">
            <v>1</v>
          </cell>
          <cell r="F2909">
            <v>2</v>
          </cell>
          <cell r="H2909">
            <v>2</v>
          </cell>
          <cell r="L2909">
            <v>1</v>
          </cell>
          <cell r="M2909" t="str">
            <v>KIRGIZİSTAN</v>
          </cell>
        </row>
        <row r="2910">
          <cell r="E2910">
            <v>1</v>
          </cell>
          <cell r="F2910">
            <v>2</v>
          </cell>
          <cell r="H2910">
            <v>2</v>
          </cell>
          <cell r="L2910">
            <v>1</v>
          </cell>
          <cell r="M2910" t="str">
            <v>KIRGIZİSTAN</v>
          </cell>
        </row>
        <row r="2911">
          <cell r="E2911">
            <v>1</v>
          </cell>
          <cell r="F2911">
            <v>2</v>
          </cell>
          <cell r="H2911">
            <v>2</v>
          </cell>
          <cell r="L2911">
            <v>1</v>
          </cell>
          <cell r="M2911" t="str">
            <v>KIRGIZİSTAN</v>
          </cell>
        </row>
        <row r="2912">
          <cell r="E2912">
            <v>1</v>
          </cell>
          <cell r="F2912">
            <v>2</v>
          </cell>
          <cell r="H2912">
            <v>2</v>
          </cell>
          <cell r="L2912">
            <v>2</v>
          </cell>
          <cell r="M2912" t="str">
            <v>KIRGIZİSTAN</v>
          </cell>
        </row>
        <row r="2913">
          <cell r="E2913">
            <v>1</v>
          </cell>
          <cell r="F2913">
            <v>2</v>
          </cell>
          <cell r="H2913">
            <v>2</v>
          </cell>
          <cell r="L2913">
            <v>1</v>
          </cell>
          <cell r="M2913" t="str">
            <v>KIRGIZİSTAN</v>
          </cell>
        </row>
        <row r="2914">
          <cell r="E2914">
            <v>1</v>
          </cell>
          <cell r="F2914">
            <v>2</v>
          </cell>
          <cell r="H2914">
            <v>2</v>
          </cell>
          <cell r="L2914">
            <v>1</v>
          </cell>
          <cell r="M2914" t="str">
            <v>KIRGIZİSTAN</v>
          </cell>
        </row>
        <row r="2915">
          <cell r="E2915">
            <v>1</v>
          </cell>
          <cell r="F2915">
            <v>2</v>
          </cell>
          <cell r="H2915">
            <v>2</v>
          </cell>
          <cell r="L2915">
            <v>2</v>
          </cell>
          <cell r="M2915" t="str">
            <v>KIRGIZİSTAN</v>
          </cell>
        </row>
        <row r="2916">
          <cell r="E2916">
            <v>1</v>
          </cell>
          <cell r="F2916">
            <v>2</v>
          </cell>
          <cell r="H2916">
            <v>2</v>
          </cell>
          <cell r="L2916">
            <v>1</v>
          </cell>
          <cell r="M2916" t="str">
            <v>KIRGIZİSTAN</v>
          </cell>
        </row>
        <row r="2917">
          <cell r="E2917">
            <v>1</v>
          </cell>
          <cell r="F2917">
            <v>2</v>
          </cell>
          <cell r="H2917">
            <v>2</v>
          </cell>
          <cell r="L2917">
            <v>2</v>
          </cell>
          <cell r="M2917" t="str">
            <v>KIRGIZİSTAN</v>
          </cell>
        </row>
        <row r="2918">
          <cell r="E2918">
            <v>1</v>
          </cell>
          <cell r="F2918">
            <v>2</v>
          </cell>
          <cell r="H2918">
            <v>2</v>
          </cell>
          <cell r="L2918">
            <v>1</v>
          </cell>
          <cell r="M2918" t="str">
            <v>D</v>
          </cell>
        </row>
        <row r="2919">
          <cell r="E2919">
            <v>1</v>
          </cell>
          <cell r="F2919">
            <v>2</v>
          </cell>
          <cell r="H2919">
            <v>2</v>
          </cell>
          <cell r="L2919">
            <v>1</v>
          </cell>
          <cell r="M2919" t="str">
            <v>D</v>
          </cell>
        </row>
        <row r="2920">
          <cell r="E2920">
            <v>1</v>
          </cell>
          <cell r="F2920">
            <v>2</v>
          </cell>
          <cell r="H2920">
            <v>2</v>
          </cell>
          <cell r="L2920">
            <v>1</v>
          </cell>
          <cell r="M2920" t="str">
            <v>D</v>
          </cell>
        </row>
        <row r="2921">
          <cell r="E2921">
            <v>1</v>
          </cell>
          <cell r="F2921">
            <v>2</v>
          </cell>
          <cell r="H2921">
            <v>2</v>
          </cell>
          <cell r="L2921">
            <v>1</v>
          </cell>
          <cell r="M2921" t="str">
            <v>D</v>
          </cell>
        </row>
        <row r="2922">
          <cell r="E2922">
            <v>1</v>
          </cell>
          <cell r="F2922">
            <v>2</v>
          </cell>
          <cell r="H2922">
            <v>2</v>
          </cell>
          <cell r="L2922">
            <v>1</v>
          </cell>
          <cell r="M2922" t="str">
            <v>SNG</v>
          </cell>
        </row>
        <row r="2923">
          <cell r="E2923">
            <v>1</v>
          </cell>
          <cell r="F2923">
            <v>2</v>
          </cell>
          <cell r="H2923">
            <v>2</v>
          </cell>
          <cell r="L2923">
            <v>1</v>
          </cell>
          <cell r="M2923" t="str">
            <v>SNG</v>
          </cell>
        </row>
        <row r="2924">
          <cell r="E2924">
            <v>1</v>
          </cell>
          <cell r="F2924">
            <v>2</v>
          </cell>
          <cell r="H2924">
            <v>2</v>
          </cell>
          <cell r="L2924">
            <v>1</v>
          </cell>
          <cell r="M2924" t="str">
            <v>D</v>
          </cell>
        </row>
        <row r="2925">
          <cell r="E2925">
            <v>1</v>
          </cell>
          <cell r="F2925">
            <v>3</v>
          </cell>
          <cell r="H2925">
            <v>2</v>
          </cell>
          <cell r="L2925">
            <v>1</v>
          </cell>
          <cell r="M2925" t="str">
            <v>KIRGIZİSTAN</v>
          </cell>
        </row>
        <row r="2926">
          <cell r="E2926">
            <v>1</v>
          </cell>
          <cell r="F2926">
            <v>3</v>
          </cell>
          <cell r="H2926">
            <v>2</v>
          </cell>
          <cell r="L2926">
            <v>1</v>
          </cell>
          <cell r="M2926" t="str">
            <v>KIRGIZİSTAN</v>
          </cell>
        </row>
        <row r="2927">
          <cell r="E2927">
            <v>1</v>
          </cell>
          <cell r="F2927">
            <v>3</v>
          </cell>
          <cell r="H2927">
            <v>2</v>
          </cell>
          <cell r="L2927">
            <v>1</v>
          </cell>
          <cell r="M2927" t="str">
            <v>KIRGIZİSTAN</v>
          </cell>
        </row>
        <row r="2928">
          <cell r="E2928">
            <v>1</v>
          </cell>
          <cell r="F2928">
            <v>3</v>
          </cell>
          <cell r="H2928">
            <v>2</v>
          </cell>
          <cell r="L2928">
            <v>2</v>
          </cell>
          <cell r="M2928" t="str">
            <v>KIRGIZİSTAN</v>
          </cell>
        </row>
        <row r="2929">
          <cell r="E2929">
            <v>1</v>
          </cell>
          <cell r="F2929">
            <v>3</v>
          </cell>
          <cell r="H2929">
            <v>2</v>
          </cell>
          <cell r="L2929">
            <v>1</v>
          </cell>
          <cell r="M2929" t="str">
            <v>KIRGIZİSTAN</v>
          </cell>
        </row>
        <row r="2930">
          <cell r="E2930">
            <v>1</v>
          </cell>
          <cell r="F2930">
            <v>3</v>
          </cell>
          <cell r="H2930">
            <v>2</v>
          </cell>
          <cell r="L2930">
            <v>1</v>
          </cell>
          <cell r="M2930" t="str">
            <v>KIRGIZİSTAN</v>
          </cell>
        </row>
        <row r="2931">
          <cell r="E2931">
            <v>1</v>
          </cell>
          <cell r="F2931">
            <v>3</v>
          </cell>
          <cell r="H2931">
            <v>2</v>
          </cell>
          <cell r="L2931">
            <v>1</v>
          </cell>
          <cell r="M2931" t="str">
            <v>KIRGIZİSTAN</v>
          </cell>
        </row>
        <row r="2932">
          <cell r="E2932">
            <v>1</v>
          </cell>
          <cell r="F2932">
            <v>3</v>
          </cell>
          <cell r="H2932">
            <v>2</v>
          </cell>
          <cell r="L2932">
            <v>1</v>
          </cell>
          <cell r="M2932" t="str">
            <v>KIRGIZİSTAN</v>
          </cell>
        </row>
        <row r="2933">
          <cell r="E2933">
            <v>1</v>
          </cell>
          <cell r="F2933">
            <v>3</v>
          </cell>
          <cell r="H2933">
            <v>2</v>
          </cell>
          <cell r="L2933">
            <v>1</v>
          </cell>
          <cell r="M2933" t="str">
            <v>KIRGIZİSTAN</v>
          </cell>
        </row>
        <row r="2934">
          <cell r="E2934">
            <v>1</v>
          </cell>
          <cell r="F2934">
            <v>3</v>
          </cell>
          <cell r="H2934">
            <v>2</v>
          </cell>
          <cell r="L2934">
            <v>1</v>
          </cell>
          <cell r="M2934" t="str">
            <v>KIRGIZİSTAN</v>
          </cell>
        </row>
        <row r="2935">
          <cell r="E2935">
            <v>1</v>
          </cell>
          <cell r="F2935">
            <v>3</v>
          </cell>
          <cell r="H2935">
            <v>2</v>
          </cell>
          <cell r="L2935">
            <v>1</v>
          </cell>
          <cell r="M2935" t="str">
            <v>KIRGIZİSTAN</v>
          </cell>
        </row>
        <row r="2936">
          <cell r="E2936">
            <v>1</v>
          </cell>
          <cell r="F2936">
            <v>3</v>
          </cell>
          <cell r="H2936">
            <v>2</v>
          </cell>
          <cell r="L2936">
            <v>1</v>
          </cell>
          <cell r="M2936" t="str">
            <v>KIRGIZİSTAN</v>
          </cell>
        </row>
        <row r="2937">
          <cell r="E2937">
            <v>1</v>
          </cell>
          <cell r="F2937">
            <v>3</v>
          </cell>
          <cell r="H2937">
            <v>2</v>
          </cell>
          <cell r="L2937">
            <v>1</v>
          </cell>
          <cell r="M2937" t="str">
            <v>KIRGIZİSTAN</v>
          </cell>
        </row>
        <row r="2938">
          <cell r="E2938">
            <v>1</v>
          </cell>
          <cell r="F2938">
            <v>3</v>
          </cell>
          <cell r="H2938">
            <v>2</v>
          </cell>
          <cell r="L2938">
            <v>1</v>
          </cell>
          <cell r="M2938" t="str">
            <v>KIRGIZİSTAN</v>
          </cell>
        </row>
        <row r="2939">
          <cell r="E2939">
            <v>1</v>
          </cell>
          <cell r="F2939">
            <v>3</v>
          </cell>
          <cell r="H2939">
            <v>2</v>
          </cell>
          <cell r="L2939">
            <v>2</v>
          </cell>
          <cell r="M2939" t="str">
            <v>KIRGIZİSTAN</v>
          </cell>
        </row>
        <row r="2940">
          <cell r="E2940">
            <v>1</v>
          </cell>
          <cell r="F2940">
            <v>3</v>
          </cell>
          <cell r="H2940">
            <v>2</v>
          </cell>
          <cell r="L2940">
            <v>1</v>
          </cell>
          <cell r="M2940" t="str">
            <v>D</v>
          </cell>
        </row>
        <row r="2941">
          <cell r="E2941">
            <v>1</v>
          </cell>
          <cell r="F2941">
            <v>3</v>
          </cell>
          <cell r="H2941">
            <v>2</v>
          </cell>
          <cell r="L2941">
            <v>1</v>
          </cell>
          <cell r="M2941" t="str">
            <v>D</v>
          </cell>
        </row>
        <row r="2942">
          <cell r="E2942">
            <v>1</v>
          </cell>
          <cell r="F2942">
            <v>3</v>
          </cell>
          <cell r="H2942">
            <v>2</v>
          </cell>
          <cell r="L2942">
            <v>1</v>
          </cell>
          <cell r="M2942" t="str">
            <v>SNG</v>
          </cell>
        </row>
        <row r="2943">
          <cell r="E2943">
            <v>1</v>
          </cell>
          <cell r="F2943">
            <v>3</v>
          </cell>
          <cell r="H2943">
            <v>2</v>
          </cell>
          <cell r="L2943">
            <v>1</v>
          </cell>
          <cell r="M2943" t="str">
            <v>SNG</v>
          </cell>
        </row>
        <row r="2944">
          <cell r="E2944">
            <v>1</v>
          </cell>
          <cell r="F2944">
            <v>3</v>
          </cell>
          <cell r="H2944">
            <v>2</v>
          </cell>
          <cell r="L2944">
            <v>2</v>
          </cell>
          <cell r="M2944" t="str">
            <v>KIRGIZİSTAN</v>
          </cell>
        </row>
        <row r="2945">
          <cell r="E2945">
            <v>1</v>
          </cell>
          <cell r="F2945">
            <v>3</v>
          </cell>
          <cell r="H2945">
            <v>2</v>
          </cell>
          <cell r="L2945">
            <v>2</v>
          </cell>
          <cell r="M2945" t="str">
            <v>KIRGIZİSTAN</v>
          </cell>
        </row>
        <row r="2946">
          <cell r="E2946">
            <v>1</v>
          </cell>
          <cell r="F2946">
            <v>4</v>
          </cell>
          <cell r="H2946">
            <v>2</v>
          </cell>
          <cell r="L2946">
            <v>1</v>
          </cell>
          <cell r="M2946" t="str">
            <v>KIRGIZİSTAN</v>
          </cell>
        </row>
        <row r="2947">
          <cell r="E2947">
            <v>1</v>
          </cell>
          <cell r="F2947">
            <v>4</v>
          </cell>
          <cell r="H2947">
            <v>2</v>
          </cell>
          <cell r="L2947">
            <v>2</v>
          </cell>
          <cell r="M2947" t="str">
            <v>KIRGIZİSTAN</v>
          </cell>
        </row>
        <row r="2948">
          <cell r="E2948">
            <v>1</v>
          </cell>
          <cell r="F2948">
            <v>4</v>
          </cell>
          <cell r="H2948">
            <v>2</v>
          </cell>
          <cell r="L2948">
            <v>1</v>
          </cell>
          <cell r="M2948" t="str">
            <v>KIRGIZİSTAN</v>
          </cell>
        </row>
        <row r="2949">
          <cell r="E2949">
            <v>1</v>
          </cell>
          <cell r="F2949">
            <v>4</v>
          </cell>
          <cell r="H2949">
            <v>2</v>
          </cell>
          <cell r="L2949">
            <v>1</v>
          </cell>
          <cell r="M2949" t="str">
            <v>KIRGIZİSTAN</v>
          </cell>
        </row>
        <row r="2950">
          <cell r="E2950">
            <v>1</v>
          </cell>
          <cell r="F2950">
            <v>4</v>
          </cell>
          <cell r="H2950">
            <v>2</v>
          </cell>
          <cell r="L2950">
            <v>1</v>
          </cell>
          <cell r="M2950" t="str">
            <v>KIRGIZİSTAN</v>
          </cell>
        </row>
        <row r="2951">
          <cell r="E2951">
            <v>1</v>
          </cell>
          <cell r="F2951">
            <v>4</v>
          </cell>
          <cell r="H2951">
            <v>2</v>
          </cell>
          <cell r="L2951">
            <v>2</v>
          </cell>
          <cell r="M2951" t="str">
            <v>KIRGIZİSTAN</v>
          </cell>
        </row>
        <row r="2952">
          <cell r="E2952">
            <v>1</v>
          </cell>
          <cell r="F2952">
            <v>4</v>
          </cell>
          <cell r="H2952">
            <v>2</v>
          </cell>
          <cell r="L2952">
            <v>1</v>
          </cell>
          <cell r="M2952" t="str">
            <v>KIRGIZİSTAN</v>
          </cell>
        </row>
        <row r="2953">
          <cell r="E2953">
            <v>1</v>
          </cell>
          <cell r="F2953">
            <v>4</v>
          </cell>
          <cell r="H2953">
            <v>1</v>
          </cell>
          <cell r="L2953">
            <v>1</v>
          </cell>
          <cell r="M2953" t="str">
            <v>KIRGIZİSTAN</v>
          </cell>
        </row>
        <row r="2954">
          <cell r="E2954">
            <v>1</v>
          </cell>
          <cell r="F2954">
            <v>4</v>
          </cell>
          <cell r="H2954">
            <v>1</v>
          </cell>
          <cell r="L2954">
            <v>2</v>
          </cell>
          <cell r="M2954" t="str">
            <v>KIRGIZİSTAN</v>
          </cell>
        </row>
        <row r="2955">
          <cell r="E2955">
            <v>1</v>
          </cell>
          <cell r="F2955">
            <v>4</v>
          </cell>
          <cell r="H2955">
            <v>1</v>
          </cell>
          <cell r="L2955">
            <v>1</v>
          </cell>
          <cell r="M2955" t="str">
            <v>KIRGIZİSTAN</v>
          </cell>
        </row>
        <row r="2956">
          <cell r="E2956">
            <v>1</v>
          </cell>
          <cell r="F2956">
            <v>4</v>
          </cell>
          <cell r="H2956">
            <v>1</v>
          </cell>
          <cell r="L2956">
            <v>2</v>
          </cell>
          <cell r="M2956" t="str">
            <v>KIRGIZİSTAN</v>
          </cell>
        </row>
        <row r="2957">
          <cell r="E2957">
            <v>1</v>
          </cell>
          <cell r="F2957">
            <v>4</v>
          </cell>
          <cell r="H2957">
            <v>1</v>
          </cell>
          <cell r="L2957">
            <v>1</v>
          </cell>
          <cell r="M2957" t="str">
            <v>KIRGIZİSTAN</v>
          </cell>
        </row>
        <row r="2958">
          <cell r="E2958">
            <v>1</v>
          </cell>
          <cell r="F2958">
            <v>4</v>
          </cell>
          <cell r="H2958">
            <v>1</v>
          </cell>
          <cell r="L2958">
            <v>1</v>
          </cell>
          <cell r="M2958" t="str">
            <v>KIRGIZİSTAN</v>
          </cell>
        </row>
        <row r="2959">
          <cell r="E2959">
            <v>1</v>
          </cell>
          <cell r="F2959">
            <v>4</v>
          </cell>
          <cell r="H2959">
            <v>1</v>
          </cell>
          <cell r="L2959">
            <v>1</v>
          </cell>
          <cell r="M2959" t="str">
            <v>KIRGIZİSTAN</v>
          </cell>
        </row>
        <row r="2960">
          <cell r="E2960">
            <v>1</v>
          </cell>
          <cell r="F2960">
            <v>4</v>
          </cell>
          <cell r="H2960">
            <v>1</v>
          </cell>
          <cell r="L2960">
            <v>1</v>
          </cell>
          <cell r="M2960" t="str">
            <v>KIRGIZİSTAN</v>
          </cell>
        </row>
        <row r="2961">
          <cell r="E2961">
            <v>1</v>
          </cell>
          <cell r="F2961">
            <v>4</v>
          </cell>
          <cell r="H2961">
            <v>1</v>
          </cell>
          <cell r="L2961">
            <v>1</v>
          </cell>
          <cell r="M2961" t="str">
            <v>KIRGIZİSTAN</v>
          </cell>
        </row>
        <row r="2962">
          <cell r="E2962">
            <v>1</v>
          </cell>
          <cell r="F2962">
            <v>4</v>
          </cell>
          <cell r="H2962">
            <v>1</v>
          </cell>
          <cell r="L2962">
            <v>1</v>
          </cell>
          <cell r="M2962" t="str">
            <v>KIRGIZİSTAN</v>
          </cell>
        </row>
        <row r="2963">
          <cell r="E2963">
            <v>1</v>
          </cell>
          <cell r="F2963">
            <v>4</v>
          </cell>
          <cell r="H2963">
            <v>1</v>
          </cell>
          <cell r="L2963">
            <v>1</v>
          </cell>
          <cell r="M2963" t="str">
            <v>KIRGIZİSTAN</v>
          </cell>
        </row>
        <row r="2964">
          <cell r="E2964">
            <v>1</v>
          </cell>
          <cell r="F2964">
            <v>4</v>
          </cell>
          <cell r="H2964">
            <v>1</v>
          </cell>
          <cell r="L2964">
            <v>1</v>
          </cell>
          <cell r="M2964" t="str">
            <v>KIRGIZİSTAN</v>
          </cell>
        </row>
        <row r="2965">
          <cell r="E2965">
            <v>1</v>
          </cell>
          <cell r="F2965">
            <v>4</v>
          </cell>
          <cell r="H2965">
            <v>2</v>
          </cell>
          <cell r="L2965">
            <v>1</v>
          </cell>
          <cell r="M2965" t="str">
            <v>D</v>
          </cell>
        </row>
        <row r="2966">
          <cell r="E2966">
            <v>1</v>
          </cell>
          <cell r="F2966">
            <v>4</v>
          </cell>
          <cell r="H2966">
            <v>2</v>
          </cell>
          <cell r="L2966">
            <v>1</v>
          </cell>
          <cell r="M2966" t="str">
            <v>D</v>
          </cell>
        </row>
        <row r="2967">
          <cell r="E2967">
            <v>1</v>
          </cell>
          <cell r="F2967">
            <v>4</v>
          </cell>
          <cell r="H2967">
            <v>2</v>
          </cell>
          <cell r="L2967">
            <v>1</v>
          </cell>
          <cell r="M2967" t="str">
            <v>D</v>
          </cell>
        </row>
        <row r="2968">
          <cell r="E2968">
            <v>1</v>
          </cell>
          <cell r="F2968">
            <v>4</v>
          </cell>
          <cell r="H2968">
            <v>2</v>
          </cell>
          <cell r="L2968">
            <v>1</v>
          </cell>
          <cell r="M2968" t="str">
            <v>D</v>
          </cell>
        </row>
        <row r="2969">
          <cell r="E2969">
            <v>1</v>
          </cell>
          <cell r="F2969">
            <v>4</v>
          </cell>
          <cell r="H2969">
            <v>2</v>
          </cell>
          <cell r="L2969">
            <v>1</v>
          </cell>
          <cell r="M2969" t="str">
            <v>SNG</v>
          </cell>
        </row>
        <row r="2970">
          <cell r="E2970">
            <v>1</v>
          </cell>
          <cell r="F2970">
            <v>4</v>
          </cell>
          <cell r="H2970">
            <v>2</v>
          </cell>
          <cell r="L2970">
            <v>1</v>
          </cell>
          <cell r="M2970" t="str">
            <v>SNG</v>
          </cell>
        </row>
        <row r="2971">
          <cell r="E2971">
            <v>1</v>
          </cell>
          <cell r="F2971">
            <v>5</v>
          </cell>
          <cell r="H2971">
            <v>2</v>
          </cell>
          <cell r="L2971">
            <v>1</v>
          </cell>
          <cell r="M2971" t="str">
            <v>KIRGIZİSTAN</v>
          </cell>
        </row>
        <row r="2972">
          <cell r="E2972">
            <v>1</v>
          </cell>
          <cell r="F2972">
            <v>5</v>
          </cell>
          <cell r="H2972">
            <v>2</v>
          </cell>
          <cell r="L2972">
            <v>1</v>
          </cell>
          <cell r="M2972" t="str">
            <v>KIRGIZİSTAN</v>
          </cell>
        </row>
        <row r="2973">
          <cell r="E2973">
            <v>1</v>
          </cell>
          <cell r="F2973">
            <v>5</v>
          </cell>
          <cell r="H2973">
            <v>2</v>
          </cell>
          <cell r="L2973">
            <v>1</v>
          </cell>
          <cell r="M2973" t="str">
            <v>KIRGIZİSTAN</v>
          </cell>
        </row>
        <row r="2974">
          <cell r="E2974">
            <v>1</v>
          </cell>
          <cell r="F2974">
            <v>5</v>
          </cell>
          <cell r="H2974">
            <v>2</v>
          </cell>
          <cell r="L2974">
            <v>1</v>
          </cell>
          <cell r="M2974" t="str">
            <v>KIRGIZİSTAN</v>
          </cell>
        </row>
        <row r="2975">
          <cell r="E2975">
            <v>1</v>
          </cell>
          <cell r="F2975">
            <v>5</v>
          </cell>
          <cell r="H2975">
            <v>2</v>
          </cell>
          <cell r="L2975">
            <v>1</v>
          </cell>
          <cell r="M2975" t="str">
            <v>KIRGIZİSTAN</v>
          </cell>
        </row>
        <row r="2976">
          <cell r="E2976">
            <v>1</v>
          </cell>
          <cell r="F2976">
            <v>5</v>
          </cell>
          <cell r="H2976">
            <v>2</v>
          </cell>
          <cell r="L2976">
            <v>1</v>
          </cell>
          <cell r="M2976" t="str">
            <v>KIRGIZİSTAN</v>
          </cell>
        </row>
        <row r="2977">
          <cell r="E2977">
            <v>1</v>
          </cell>
          <cell r="F2977">
            <v>5</v>
          </cell>
          <cell r="H2977">
            <v>2</v>
          </cell>
          <cell r="L2977">
            <v>1</v>
          </cell>
          <cell r="M2977" t="str">
            <v>KIRGIZİSTAN</v>
          </cell>
        </row>
        <row r="2978">
          <cell r="E2978">
            <v>1</v>
          </cell>
          <cell r="F2978">
            <v>5</v>
          </cell>
          <cell r="H2978">
            <v>2</v>
          </cell>
          <cell r="L2978">
            <v>1</v>
          </cell>
          <cell r="M2978" t="str">
            <v>KIRGIZİSTAN</v>
          </cell>
        </row>
        <row r="2979">
          <cell r="E2979">
            <v>1</v>
          </cell>
          <cell r="F2979">
            <v>5</v>
          </cell>
          <cell r="H2979">
            <v>2</v>
          </cell>
          <cell r="L2979">
            <v>1</v>
          </cell>
          <cell r="M2979" t="str">
            <v>KIRGIZİSTAN</v>
          </cell>
        </row>
        <row r="2980">
          <cell r="E2980">
            <v>1</v>
          </cell>
          <cell r="F2980">
            <v>5</v>
          </cell>
          <cell r="H2980">
            <v>2</v>
          </cell>
          <cell r="L2980">
            <v>1</v>
          </cell>
          <cell r="M2980" t="str">
            <v>KIRGIZİSTAN</v>
          </cell>
        </row>
        <row r="2981">
          <cell r="E2981">
            <v>1</v>
          </cell>
          <cell r="F2981">
            <v>5</v>
          </cell>
          <cell r="H2981">
            <v>2</v>
          </cell>
          <cell r="L2981">
            <v>1</v>
          </cell>
          <cell r="M2981" t="str">
            <v>KIRGIZİSTAN</v>
          </cell>
        </row>
        <row r="2982">
          <cell r="E2982">
            <v>1</v>
          </cell>
          <cell r="F2982">
            <v>5</v>
          </cell>
          <cell r="H2982">
            <v>2</v>
          </cell>
          <cell r="L2982">
            <v>1</v>
          </cell>
          <cell r="M2982" t="str">
            <v>KIRGIZİSTAN</v>
          </cell>
        </row>
        <row r="2983">
          <cell r="E2983">
            <v>1</v>
          </cell>
          <cell r="F2983">
            <v>5</v>
          </cell>
          <cell r="H2983">
            <v>2</v>
          </cell>
          <cell r="L2983">
            <v>1</v>
          </cell>
          <cell r="M2983" t="str">
            <v>KIRGIZİSTAN</v>
          </cell>
        </row>
        <row r="2984">
          <cell r="E2984">
            <v>1</v>
          </cell>
          <cell r="F2984">
            <v>5</v>
          </cell>
          <cell r="H2984">
            <v>2</v>
          </cell>
          <cell r="L2984">
            <v>1</v>
          </cell>
          <cell r="M2984" t="str">
            <v>D</v>
          </cell>
        </row>
        <row r="2985">
          <cell r="E2985">
            <v>1</v>
          </cell>
          <cell r="F2985">
            <v>5</v>
          </cell>
          <cell r="H2985">
            <v>2</v>
          </cell>
          <cell r="L2985">
            <v>1</v>
          </cell>
          <cell r="M2985" t="str">
            <v>D</v>
          </cell>
        </row>
        <row r="2986">
          <cell r="E2986">
            <v>1</v>
          </cell>
          <cell r="F2986">
            <v>5</v>
          </cell>
          <cell r="H2986">
            <v>2</v>
          </cell>
          <cell r="L2986">
            <v>1</v>
          </cell>
          <cell r="M2986" t="str">
            <v>D</v>
          </cell>
        </row>
        <row r="2987">
          <cell r="E2987">
            <v>1</v>
          </cell>
          <cell r="F2987">
            <v>5</v>
          </cell>
          <cell r="H2987">
            <v>2</v>
          </cell>
          <cell r="L2987" t="str">
            <v>H</v>
          </cell>
          <cell r="M2987" t="str">
            <v>D</v>
          </cell>
        </row>
        <row r="2988">
          <cell r="E2988">
            <v>1</v>
          </cell>
          <cell r="F2988">
            <v>6</v>
          </cell>
          <cell r="H2988">
            <v>2</v>
          </cell>
          <cell r="L2988">
            <v>1</v>
          </cell>
          <cell r="M2988" t="str">
            <v>KIRGIZİSTAN</v>
          </cell>
        </row>
        <row r="2989">
          <cell r="E2989">
            <v>1</v>
          </cell>
          <cell r="F2989">
            <v>6</v>
          </cell>
          <cell r="H2989">
            <v>2</v>
          </cell>
          <cell r="L2989">
            <v>1</v>
          </cell>
          <cell r="M2989" t="str">
            <v>KIRGIZİSTAN</v>
          </cell>
        </row>
        <row r="2990">
          <cell r="E2990">
            <v>1</v>
          </cell>
          <cell r="F2990">
            <v>6</v>
          </cell>
          <cell r="H2990">
            <v>2</v>
          </cell>
          <cell r="L2990">
            <v>1</v>
          </cell>
          <cell r="M2990" t="str">
            <v>KIRGIZİSTAN</v>
          </cell>
        </row>
        <row r="2991">
          <cell r="E2991">
            <v>1</v>
          </cell>
          <cell r="F2991">
            <v>6</v>
          </cell>
          <cell r="H2991">
            <v>2</v>
          </cell>
          <cell r="L2991">
            <v>1</v>
          </cell>
          <cell r="M2991" t="str">
            <v>KIRGIZİSTAN</v>
          </cell>
        </row>
        <row r="2992">
          <cell r="E2992">
            <v>1</v>
          </cell>
          <cell r="F2992">
            <v>6</v>
          </cell>
          <cell r="H2992">
            <v>2</v>
          </cell>
          <cell r="L2992">
            <v>1</v>
          </cell>
          <cell r="M2992" t="str">
            <v>KIRGIZİSTAN</v>
          </cell>
        </row>
        <row r="2993">
          <cell r="E2993">
            <v>1</v>
          </cell>
          <cell r="F2993">
            <v>6</v>
          </cell>
          <cell r="H2993">
            <v>2</v>
          </cell>
          <cell r="L2993">
            <v>1</v>
          </cell>
          <cell r="M2993" t="str">
            <v>KIRGIZİSTAN</v>
          </cell>
        </row>
        <row r="2994">
          <cell r="E2994">
            <v>1</v>
          </cell>
          <cell r="F2994">
            <v>6</v>
          </cell>
          <cell r="H2994">
            <v>2</v>
          </cell>
          <cell r="L2994">
            <v>1</v>
          </cell>
          <cell r="M2994" t="str">
            <v>KIRGIZİSTAN</v>
          </cell>
        </row>
        <row r="2995">
          <cell r="E2995">
            <v>1</v>
          </cell>
          <cell r="F2995">
            <v>6</v>
          </cell>
          <cell r="H2995">
            <v>2</v>
          </cell>
          <cell r="L2995">
            <v>1</v>
          </cell>
          <cell r="M2995" t="str">
            <v>KIRGIZİSTAN</v>
          </cell>
        </row>
        <row r="2996">
          <cell r="E2996">
            <v>1</v>
          </cell>
          <cell r="F2996">
            <v>6</v>
          </cell>
          <cell r="H2996">
            <v>2</v>
          </cell>
          <cell r="L2996">
            <v>1</v>
          </cell>
          <cell r="M2996" t="str">
            <v>KIRGIZİSTAN</v>
          </cell>
        </row>
        <row r="2997">
          <cell r="E2997">
            <v>1</v>
          </cell>
          <cell r="F2997">
            <v>6</v>
          </cell>
          <cell r="H2997">
            <v>2</v>
          </cell>
          <cell r="L2997">
            <v>1</v>
          </cell>
          <cell r="M2997" t="str">
            <v>KIRGIZİSTAN</v>
          </cell>
        </row>
        <row r="2998">
          <cell r="E2998">
            <v>1</v>
          </cell>
          <cell r="F2998">
            <v>6</v>
          </cell>
          <cell r="H2998">
            <v>2</v>
          </cell>
          <cell r="L2998">
            <v>1</v>
          </cell>
          <cell r="M2998" t="str">
            <v>KIRGIZİSTAN</v>
          </cell>
        </row>
        <row r="2999">
          <cell r="E2999">
            <v>1</v>
          </cell>
          <cell r="F2999">
            <v>6</v>
          </cell>
          <cell r="H2999">
            <v>2</v>
          </cell>
          <cell r="L2999">
            <v>2</v>
          </cell>
          <cell r="M2999" t="str">
            <v>KIRGIZİSTAN</v>
          </cell>
        </row>
        <row r="3000">
          <cell r="E3000">
            <v>1</v>
          </cell>
          <cell r="F3000">
            <v>6</v>
          </cell>
          <cell r="H3000">
            <v>2</v>
          </cell>
          <cell r="L3000">
            <v>1</v>
          </cell>
          <cell r="M3000" t="str">
            <v>KIRGIZİSTAN</v>
          </cell>
        </row>
        <row r="3001">
          <cell r="E3001">
            <v>1</v>
          </cell>
          <cell r="F3001">
            <v>6</v>
          </cell>
          <cell r="H3001">
            <v>2</v>
          </cell>
          <cell r="L3001">
            <v>1</v>
          </cell>
          <cell r="M3001" t="str">
            <v>KIRGIZİSTAN</v>
          </cell>
        </row>
        <row r="3002">
          <cell r="E3002">
            <v>1</v>
          </cell>
          <cell r="F3002">
            <v>6</v>
          </cell>
          <cell r="H3002">
            <v>2</v>
          </cell>
          <cell r="L3002">
            <v>2</v>
          </cell>
          <cell r="M3002" t="str">
            <v>KIRGIZİSTAN</v>
          </cell>
        </row>
        <row r="3003">
          <cell r="E3003">
            <v>1</v>
          </cell>
          <cell r="F3003">
            <v>6</v>
          </cell>
          <cell r="H3003">
            <v>2</v>
          </cell>
          <cell r="L3003">
            <v>2</v>
          </cell>
          <cell r="M3003" t="str">
            <v>D</v>
          </cell>
        </row>
        <row r="3004">
          <cell r="E3004">
            <v>1</v>
          </cell>
          <cell r="F3004">
            <v>7</v>
          </cell>
          <cell r="H3004">
            <v>2</v>
          </cell>
          <cell r="L3004">
            <v>1</v>
          </cell>
          <cell r="M3004" t="str">
            <v>KIRGIZİSTAN</v>
          </cell>
        </row>
        <row r="3005">
          <cell r="E3005">
            <v>1</v>
          </cell>
          <cell r="F3005">
            <v>7</v>
          </cell>
          <cell r="H3005">
            <v>2</v>
          </cell>
          <cell r="L3005">
            <v>1</v>
          </cell>
          <cell r="M3005" t="str">
            <v>KIRGIZİSTAN</v>
          </cell>
        </row>
        <row r="3006">
          <cell r="E3006">
            <v>1</v>
          </cell>
          <cell r="F3006">
            <v>7</v>
          </cell>
          <cell r="H3006">
            <v>2</v>
          </cell>
          <cell r="L3006">
            <v>1</v>
          </cell>
          <cell r="M3006" t="str">
            <v>KIRGIZİSTAN</v>
          </cell>
        </row>
        <row r="3007">
          <cell r="E3007">
            <v>1</v>
          </cell>
          <cell r="F3007">
            <v>7</v>
          </cell>
          <cell r="H3007">
            <v>2</v>
          </cell>
          <cell r="L3007">
            <v>1</v>
          </cell>
          <cell r="M3007" t="str">
            <v>KIRGIZİSTAN</v>
          </cell>
        </row>
        <row r="3008">
          <cell r="E3008">
            <v>1</v>
          </cell>
          <cell r="F3008">
            <v>7</v>
          </cell>
          <cell r="H3008">
            <v>2</v>
          </cell>
          <cell r="L3008" t="str">
            <v>H</v>
          </cell>
          <cell r="M3008" t="str">
            <v>KIRGIZİSTAN</v>
          </cell>
        </row>
        <row r="3009">
          <cell r="E3009">
            <v>1</v>
          </cell>
          <cell r="F3009">
            <v>7</v>
          </cell>
          <cell r="H3009">
            <v>2</v>
          </cell>
          <cell r="L3009">
            <v>1</v>
          </cell>
          <cell r="M3009" t="str">
            <v>KIRGIZİSTAN</v>
          </cell>
        </row>
        <row r="3010">
          <cell r="E3010">
            <v>1</v>
          </cell>
          <cell r="F3010">
            <v>7</v>
          </cell>
          <cell r="H3010">
            <v>2</v>
          </cell>
          <cell r="L3010">
            <v>1</v>
          </cell>
          <cell r="M3010" t="str">
            <v>KIRGIZİSTAN</v>
          </cell>
        </row>
        <row r="3011">
          <cell r="E3011">
            <v>1</v>
          </cell>
          <cell r="F3011">
            <v>7</v>
          </cell>
          <cell r="H3011">
            <v>2</v>
          </cell>
          <cell r="L3011">
            <v>1</v>
          </cell>
          <cell r="M3011" t="str">
            <v>KIRGIZİSTAN</v>
          </cell>
        </row>
        <row r="3012">
          <cell r="E3012">
            <v>1</v>
          </cell>
          <cell r="F3012">
            <v>7</v>
          </cell>
          <cell r="H3012">
            <v>2</v>
          </cell>
          <cell r="L3012">
            <v>1</v>
          </cell>
          <cell r="M3012" t="str">
            <v>KIRGIZİSTAN</v>
          </cell>
        </row>
        <row r="3013">
          <cell r="E3013">
            <v>1</v>
          </cell>
          <cell r="F3013">
            <v>7</v>
          </cell>
          <cell r="H3013">
            <v>2</v>
          </cell>
          <cell r="L3013">
            <v>1</v>
          </cell>
          <cell r="M3013" t="str">
            <v>KIRGIZİSTAN</v>
          </cell>
        </row>
        <row r="3014">
          <cell r="E3014">
            <v>1</v>
          </cell>
          <cell r="F3014">
            <v>7</v>
          </cell>
          <cell r="H3014">
            <v>2</v>
          </cell>
          <cell r="L3014">
            <v>1</v>
          </cell>
          <cell r="M3014" t="str">
            <v>KIRGIZİSTAN</v>
          </cell>
        </row>
        <row r="3015">
          <cell r="E3015">
            <v>1</v>
          </cell>
          <cell r="F3015">
            <v>7</v>
          </cell>
          <cell r="H3015">
            <v>2</v>
          </cell>
          <cell r="L3015">
            <v>1</v>
          </cell>
          <cell r="M3015" t="str">
            <v>KIRGIZİSTAN</v>
          </cell>
        </row>
        <row r="3016">
          <cell r="E3016">
            <v>1</v>
          </cell>
          <cell r="F3016">
            <v>8</v>
          </cell>
          <cell r="H3016">
            <v>2</v>
          </cell>
          <cell r="L3016">
            <v>1</v>
          </cell>
          <cell r="M3016" t="str">
            <v>KIRGIZİSTAN</v>
          </cell>
        </row>
        <row r="3017">
          <cell r="E3017">
            <v>1</v>
          </cell>
          <cell r="F3017">
            <v>8</v>
          </cell>
          <cell r="H3017">
            <v>2</v>
          </cell>
          <cell r="L3017">
            <v>1</v>
          </cell>
          <cell r="M3017" t="str">
            <v>KIRGIZİSTAN</v>
          </cell>
        </row>
        <row r="3018">
          <cell r="E3018">
            <v>1</v>
          </cell>
          <cell r="F3018">
            <v>8</v>
          </cell>
          <cell r="H3018">
            <v>2</v>
          </cell>
          <cell r="L3018">
            <v>1</v>
          </cell>
          <cell r="M3018" t="str">
            <v>KIRGIZİSTAN</v>
          </cell>
        </row>
        <row r="3019">
          <cell r="E3019">
            <v>1</v>
          </cell>
          <cell r="F3019">
            <v>8</v>
          </cell>
          <cell r="H3019">
            <v>2</v>
          </cell>
          <cell r="L3019">
            <v>1</v>
          </cell>
          <cell r="M3019" t="str">
            <v>KIRGIZİSTAN</v>
          </cell>
        </row>
        <row r="3020">
          <cell r="E3020">
            <v>1</v>
          </cell>
          <cell r="F3020">
            <v>8</v>
          </cell>
          <cell r="H3020">
            <v>2</v>
          </cell>
          <cell r="L3020">
            <v>1</v>
          </cell>
          <cell r="M3020" t="str">
            <v>KIRGIZİSTAN</v>
          </cell>
        </row>
        <row r="3021">
          <cell r="E3021">
            <v>1</v>
          </cell>
          <cell r="F3021">
            <v>8</v>
          </cell>
          <cell r="H3021">
            <v>2</v>
          </cell>
          <cell r="L3021">
            <v>1</v>
          </cell>
          <cell r="M3021" t="str">
            <v>KIRGIZİSTAN</v>
          </cell>
        </row>
        <row r="3022">
          <cell r="E3022">
            <v>1</v>
          </cell>
          <cell r="F3022">
            <v>8</v>
          </cell>
          <cell r="H3022">
            <v>2</v>
          </cell>
          <cell r="L3022">
            <v>1</v>
          </cell>
          <cell r="M3022" t="str">
            <v>KIRGIZİSTAN</v>
          </cell>
        </row>
        <row r="3023">
          <cell r="E3023">
            <v>1</v>
          </cell>
          <cell r="F3023">
            <v>8</v>
          </cell>
          <cell r="H3023">
            <v>2</v>
          </cell>
          <cell r="L3023">
            <v>1</v>
          </cell>
          <cell r="M3023" t="str">
            <v>KIRGIZİSTAN</v>
          </cell>
        </row>
        <row r="3024">
          <cell r="E3024">
            <v>1</v>
          </cell>
          <cell r="F3024">
            <v>8</v>
          </cell>
          <cell r="H3024">
            <v>2</v>
          </cell>
          <cell r="L3024">
            <v>2</v>
          </cell>
          <cell r="M3024" t="str">
            <v>KIRGIZİSTAN</v>
          </cell>
        </row>
        <row r="3025">
          <cell r="E3025">
            <v>1</v>
          </cell>
          <cell r="F3025">
            <v>8</v>
          </cell>
          <cell r="H3025">
            <v>2</v>
          </cell>
          <cell r="L3025">
            <v>1</v>
          </cell>
          <cell r="M3025" t="str">
            <v>KIRGIZİSTAN</v>
          </cell>
        </row>
        <row r="3026">
          <cell r="E3026">
            <v>1</v>
          </cell>
          <cell r="F3026">
            <v>8</v>
          </cell>
          <cell r="H3026">
            <v>2</v>
          </cell>
          <cell r="L3026">
            <v>2</v>
          </cell>
          <cell r="M3026" t="str">
            <v>KIRGIZİSTAN</v>
          </cell>
        </row>
        <row r="3027">
          <cell r="E3027">
            <v>1</v>
          </cell>
          <cell r="F3027">
            <v>8</v>
          </cell>
          <cell r="H3027">
            <v>2</v>
          </cell>
          <cell r="L3027">
            <v>1</v>
          </cell>
          <cell r="M3027" t="str">
            <v>KIRGIZİSTAN</v>
          </cell>
        </row>
        <row r="3028">
          <cell r="E3028">
            <v>1</v>
          </cell>
          <cell r="F3028">
            <v>8</v>
          </cell>
          <cell r="H3028">
            <v>2</v>
          </cell>
          <cell r="L3028">
            <v>2</v>
          </cell>
          <cell r="M3028" t="str">
            <v>KIRGIZİSTAN</v>
          </cell>
        </row>
        <row r="3029">
          <cell r="E3029">
            <v>1</v>
          </cell>
          <cell r="F3029">
            <v>8</v>
          </cell>
          <cell r="H3029">
            <v>2</v>
          </cell>
          <cell r="L3029">
            <v>2</v>
          </cell>
          <cell r="M3029" t="str">
            <v>KIRGIZİSTAN</v>
          </cell>
        </row>
        <row r="3030">
          <cell r="E3030">
            <v>1</v>
          </cell>
          <cell r="F3030">
            <v>8</v>
          </cell>
          <cell r="H3030">
            <v>2</v>
          </cell>
          <cell r="L3030">
            <v>1</v>
          </cell>
          <cell r="M3030" t="str">
            <v>KIRGIZİSTAN</v>
          </cell>
        </row>
        <row r="3031">
          <cell r="E3031">
            <v>1</v>
          </cell>
          <cell r="F3031">
            <v>8</v>
          </cell>
          <cell r="H3031">
            <v>2</v>
          </cell>
          <cell r="L3031">
            <v>1</v>
          </cell>
          <cell r="M3031" t="str">
            <v>KIRGIZİSTAN</v>
          </cell>
        </row>
        <row r="3032">
          <cell r="E3032">
            <v>1</v>
          </cell>
          <cell r="F3032">
            <v>8</v>
          </cell>
          <cell r="H3032">
            <v>2</v>
          </cell>
          <cell r="L3032">
            <v>2</v>
          </cell>
          <cell r="M3032" t="str">
            <v>KIRGIZİSTAN</v>
          </cell>
        </row>
        <row r="3033">
          <cell r="E3033">
            <v>1</v>
          </cell>
          <cell r="F3033">
            <v>8</v>
          </cell>
          <cell r="H3033">
            <v>2</v>
          </cell>
          <cell r="L3033">
            <v>1</v>
          </cell>
          <cell r="M3033" t="str">
            <v>KIRGIZİSTAN</v>
          </cell>
        </row>
        <row r="3034">
          <cell r="E3034">
            <v>1</v>
          </cell>
          <cell r="F3034">
            <v>8</v>
          </cell>
          <cell r="H3034">
            <v>2</v>
          </cell>
          <cell r="L3034">
            <v>1</v>
          </cell>
          <cell r="M3034" t="str">
            <v>KIRGIZİSTAN</v>
          </cell>
        </row>
        <row r="3035">
          <cell r="E3035">
            <v>1</v>
          </cell>
          <cell r="F3035">
            <v>8</v>
          </cell>
          <cell r="H3035">
            <v>2</v>
          </cell>
          <cell r="L3035">
            <v>2</v>
          </cell>
          <cell r="M3035" t="str">
            <v>KIRGIZİSTAN</v>
          </cell>
        </row>
        <row r="3036">
          <cell r="E3036">
            <v>1</v>
          </cell>
          <cell r="F3036">
            <v>8</v>
          </cell>
          <cell r="H3036">
            <v>2</v>
          </cell>
          <cell r="L3036">
            <v>1</v>
          </cell>
          <cell r="M3036" t="str">
            <v>D</v>
          </cell>
        </row>
        <row r="3037">
          <cell r="E3037">
            <v>1</v>
          </cell>
          <cell r="F3037">
            <v>8</v>
          </cell>
          <cell r="H3037">
            <v>2</v>
          </cell>
          <cell r="L3037">
            <v>1</v>
          </cell>
          <cell r="M3037" t="str">
            <v>D</v>
          </cell>
        </row>
        <row r="3038">
          <cell r="E3038">
            <v>1</v>
          </cell>
          <cell r="F3038">
            <v>8</v>
          </cell>
          <cell r="H3038">
            <v>2</v>
          </cell>
          <cell r="L3038">
            <v>2</v>
          </cell>
          <cell r="M3038" t="str">
            <v>SNG</v>
          </cell>
        </row>
        <row r="3039">
          <cell r="E3039">
            <v>1</v>
          </cell>
          <cell r="F3039">
            <v>8</v>
          </cell>
          <cell r="H3039">
            <v>2</v>
          </cell>
          <cell r="L3039">
            <v>1</v>
          </cell>
          <cell r="M3039" t="str">
            <v>SNG</v>
          </cell>
        </row>
        <row r="3040">
          <cell r="E3040">
            <v>1</v>
          </cell>
          <cell r="F3040">
            <v>8</v>
          </cell>
          <cell r="H3040">
            <v>2</v>
          </cell>
          <cell r="L3040">
            <v>1</v>
          </cell>
          <cell r="M3040" t="str">
            <v>SNG</v>
          </cell>
        </row>
        <row r="3041">
          <cell r="E3041">
            <v>1</v>
          </cell>
          <cell r="F3041">
            <v>8</v>
          </cell>
          <cell r="H3041">
            <v>2</v>
          </cell>
          <cell r="L3041">
            <v>1</v>
          </cell>
          <cell r="M3041" t="str">
            <v>SNG</v>
          </cell>
        </row>
        <row r="3042">
          <cell r="E3042">
            <v>1</v>
          </cell>
          <cell r="F3042">
            <v>8</v>
          </cell>
          <cell r="H3042">
            <v>2</v>
          </cell>
          <cell r="L3042">
            <v>1</v>
          </cell>
          <cell r="M3042" t="str">
            <v>SNG</v>
          </cell>
        </row>
        <row r="3043">
          <cell r="E3043">
            <v>1</v>
          </cell>
          <cell r="F3043">
            <v>8</v>
          </cell>
          <cell r="H3043">
            <v>2</v>
          </cell>
          <cell r="L3043">
            <v>1</v>
          </cell>
          <cell r="M3043" t="str">
            <v>SNG</v>
          </cell>
        </row>
        <row r="3044">
          <cell r="E3044">
            <v>1</v>
          </cell>
          <cell r="F3044">
            <v>9</v>
          </cell>
          <cell r="H3044">
            <v>2</v>
          </cell>
          <cell r="L3044">
            <v>1</v>
          </cell>
          <cell r="M3044" t="str">
            <v>KIRGIZİSTAN</v>
          </cell>
        </row>
        <row r="3045">
          <cell r="E3045">
            <v>1</v>
          </cell>
          <cell r="F3045">
            <v>9</v>
          </cell>
          <cell r="H3045">
            <v>2</v>
          </cell>
          <cell r="L3045">
            <v>2</v>
          </cell>
          <cell r="M3045" t="str">
            <v>KIRGIZİSTAN</v>
          </cell>
        </row>
        <row r="3046">
          <cell r="E3046">
            <v>1</v>
          </cell>
          <cell r="F3046">
            <v>9</v>
          </cell>
          <cell r="H3046">
            <v>2</v>
          </cell>
          <cell r="L3046">
            <v>1</v>
          </cell>
          <cell r="M3046" t="str">
            <v>KIRGIZİSTAN</v>
          </cell>
        </row>
        <row r="3047">
          <cell r="E3047">
            <v>1</v>
          </cell>
          <cell r="F3047">
            <v>9</v>
          </cell>
          <cell r="H3047">
            <v>2</v>
          </cell>
          <cell r="L3047">
            <v>1</v>
          </cell>
          <cell r="M3047" t="str">
            <v>KIRGIZİSTAN</v>
          </cell>
        </row>
        <row r="3048">
          <cell r="E3048">
            <v>1</v>
          </cell>
          <cell r="F3048">
            <v>9</v>
          </cell>
          <cell r="H3048">
            <v>2</v>
          </cell>
          <cell r="L3048">
            <v>1</v>
          </cell>
          <cell r="M3048" t="str">
            <v>KIRGIZİSTAN</v>
          </cell>
        </row>
        <row r="3049">
          <cell r="E3049">
            <v>1</v>
          </cell>
          <cell r="F3049">
            <v>9</v>
          </cell>
          <cell r="H3049">
            <v>2</v>
          </cell>
          <cell r="L3049">
            <v>1</v>
          </cell>
          <cell r="M3049" t="str">
            <v>KIRGIZİSTAN</v>
          </cell>
        </row>
        <row r="3050">
          <cell r="E3050">
            <v>1</v>
          </cell>
          <cell r="F3050">
            <v>9</v>
          </cell>
          <cell r="H3050">
            <v>2</v>
          </cell>
          <cell r="L3050">
            <v>1</v>
          </cell>
          <cell r="M3050" t="str">
            <v>KIRGIZİSTAN</v>
          </cell>
        </row>
        <row r="3051">
          <cell r="E3051">
            <v>1</v>
          </cell>
          <cell r="F3051">
            <v>9</v>
          </cell>
          <cell r="H3051">
            <v>2</v>
          </cell>
          <cell r="L3051">
            <v>1</v>
          </cell>
          <cell r="M3051" t="str">
            <v>KIRGIZİSTAN</v>
          </cell>
        </row>
        <row r="3052">
          <cell r="E3052">
            <v>1</v>
          </cell>
          <cell r="F3052">
            <v>9</v>
          </cell>
          <cell r="H3052">
            <v>2</v>
          </cell>
          <cell r="L3052">
            <v>1</v>
          </cell>
          <cell r="M3052" t="str">
            <v>KIRGIZİSTAN</v>
          </cell>
        </row>
        <row r="3053">
          <cell r="E3053">
            <v>1</v>
          </cell>
          <cell r="F3053">
            <v>9</v>
          </cell>
          <cell r="H3053">
            <v>2</v>
          </cell>
          <cell r="L3053">
            <v>1</v>
          </cell>
          <cell r="M3053" t="str">
            <v>KIRGIZİSTAN</v>
          </cell>
        </row>
        <row r="3054">
          <cell r="E3054">
            <v>1</v>
          </cell>
          <cell r="F3054">
            <v>9</v>
          </cell>
          <cell r="H3054">
            <v>2</v>
          </cell>
          <cell r="L3054">
            <v>1</v>
          </cell>
          <cell r="M3054" t="str">
            <v>KIRGIZİSTAN</v>
          </cell>
        </row>
        <row r="3055">
          <cell r="E3055">
            <v>1</v>
          </cell>
          <cell r="F3055">
            <v>9</v>
          </cell>
          <cell r="H3055">
            <v>2</v>
          </cell>
          <cell r="L3055">
            <v>1</v>
          </cell>
          <cell r="M3055" t="str">
            <v>KIRGIZİSTAN</v>
          </cell>
        </row>
        <row r="3056">
          <cell r="E3056">
            <v>1</v>
          </cell>
          <cell r="F3056">
            <v>9</v>
          </cell>
          <cell r="H3056">
            <v>2</v>
          </cell>
          <cell r="L3056" t="str">
            <v>H</v>
          </cell>
          <cell r="M3056" t="str">
            <v>KIRGIZİSTAN</v>
          </cell>
        </row>
        <row r="3057">
          <cell r="E3057">
            <v>1</v>
          </cell>
          <cell r="F3057">
            <v>9</v>
          </cell>
          <cell r="H3057">
            <v>2</v>
          </cell>
          <cell r="L3057">
            <v>1</v>
          </cell>
          <cell r="M3057" t="str">
            <v>KIRGIZİSTAN</v>
          </cell>
        </row>
        <row r="3058">
          <cell r="E3058">
            <v>1</v>
          </cell>
          <cell r="F3058">
            <v>9</v>
          </cell>
          <cell r="H3058">
            <v>2</v>
          </cell>
          <cell r="L3058">
            <v>2</v>
          </cell>
          <cell r="M3058" t="str">
            <v>KIRGIZİSTAN</v>
          </cell>
        </row>
        <row r="3059">
          <cell r="E3059">
            <v>1</v>
          </cell>
          <cell r="F3059">
            <v>9</v>
          </cell>
          <cell r="H3059">
            <v>2</v>
          </cell>
          <cell r="L3059">
            <v>1</v>
          </cell>
          <cell r="M3059" t="str">
            <v>KIRGIZİSTAN</v>
          </cell>
        </row>
        <row r="3060">
          <cell r="E3060">
            <v>1</v>
          </cell>
          <cell r="F3060">
            <v>9</v>
          </cell>
          <cell r="H3060">
            <v>2</v>
          </cell>
          <cell r="L3060">
            <v>1</v>
          </cell>
          <cell r="M3060" t="str">
            <v>KIRGIZİSTAN</v>
          </cell>
        </row>
        <row r="3061">
          <cell r="E3061">
            <v>1</v>
          </cell>
          <cell r="F3061">
            <v>9</v>
          </cell>
          <cell r="H3061">
            <v>2</v>
          </cell>
          <cell r="L3061">
            <v>2</v>
          </cell>
          <cell r="M3061" t="str">
            <v>KIRGIZİSTAN</v>
          </cell>
        </row>
        <row r="3062">
          <cell r="E3062">
            <v>1</v>
          </cell>
          <cell r="F3062">
            <v>9</v>
          </cell>
          <cell r="H3062">
            <v>2</v>
          </cell>
          <cell r="L3062">
            <v>2</v>
          </cell>
          <cell r="M3062" t="str">
            <v>KIRGIZİSTAN</v>
          </cell>
        </row>
        <row r="3063">
          <cell r="E3063">
            <v>1</v>
          </cell>
          <cell r="F3063">
            <v>9</v>
          </cell>
          <cell r="H3063">
            <v>2</v>
          </cell>
          <cell r="L3063">
            <v>1</v>
          </cell>
          <cell r="M3063" t="str">
            <v>SNG</v>
          </cell>
        </row>
        <row r="3064">
          <cell r="E3064">
            <v>1</v>
          </cell>
          <cell r="F3064">
            <v>9</v>
          </cell>
          <cell r="H3064">
            <v>2</v>
          </cell>
          <cell r="L3064">
            <v>2</v>
          </cell>
          <cell r="M3064" t="str">
            <v>KIRGIZİSTAN</v>
          </cell>
        </row>
        <row r="3065">
          <cell r="E3065">
            <v>1</v>
          </cell>
          <cell r="F3065">
            <v>9</v>
          </cell>
          <cell r="H3065">
            <v>2</v>
          </cell>
          <cell r="L3065">
            <v>1</v>
          </cell>
          <cell r="M3065" t="str">
            <v>KIRGIZİSTAN</v>
          </cell>
        </row>
        <row r="3066">
          <cell r="E3066">
            <v>1</v>
          </cell>
          <cell r="F3066">
            <v>9</v>
          </cell>
          <cell r="H3066">
            <v>2</v>
          </cell>
          <cell r="L3066">
            <v>1</v>
          </cell>
          <cell r="M3066" t="str">
            <v>KIRGIZİSTAN</v>
          </cell>
        </row>
        <row r="3067">
          <cell r="E3067">
            <v>1</v>
          </cell>
          <cell r="F3067">
            <v>9</v>
          </cell>
          <cell r="H3067">
            <v>2</v>
          </cell>
          <cell r="L3067">
            <v>1</v>
          </cell>
          <cell r="M3067" t="str">
            <v>KIRGIZİSTAN</v>
          </cell>
        </row>
        <row r="3068">
          <cell r="E3068">
            <v>1</v>
          </cell>
          <cell r="F3068">
            <v>9</v>
          </cell>
          <cell r="H3068">
            <v>2</v>
          </cell>
          <cell r="L3068">
            <v>1</v>
          </cell>
          <cell r="M3068" t="str">
            <v>KIRGIZİSTAN</v>
          </cell>
        </row>
        <row r="3069">
          <cell r="E3069">
            <v>1</v>
          </cell>
          <cell r="F3069">
            <v>9</v>
          </cell>
          <cell r="H3069">
            <v>2</v>
          </cell>
          <cell r="L3069">
            <v>1</v>
          </cell>
          <cell r="M3069" t="str">
            <v>KIRGIZİSTAN</v>
          </cell>
        </row>
        <row r="3070">
          <cell r="E3070">
            <v>1</v>
          </cell>
          <cell r="F3070">
            <v>9</v>
          </cell>
          <cell r="H3070">
            <v>2</v>
          </cell>
          <cell r="L3070">
            <v>1</v>
          </cell>
          <cell r="M3070" t="str">
            <v>KIRGIZİSTAN</v>
          </cell>
        </row>
        <row r="3071">
          <cell r="E3071">
            <v>1</v>
          </cell>
          <cell r="F3071">
            <v>9</v>
          </cell>
          <cell r="H3071">
            <v>2</v>
          </cell>
          <cell r="L3071">
            <v>1</v>
          </cell>
          <cell r="M3071" t="str">
            <v>KIRGIZİSTAN</v>
          </cell>
        </row>
        <row r="3072">
          <cell r="E3072">
            <v>1</v>
          </cell>
          <cell r="F3072">
            <v>9</v>
          </cell>
          <cell r="H3072">
            <v>2</v>
          </cell>
          <cell r="L3072">
            <v>1</v>
          </cell>
          <cell r="M3072" t="str">
            <v>KIRGIZİSTAN</v>
          </cell>
        </row>
        <row r="3073">
          <cell r="E3073">
            <v>1</v>
          </cell>
          <cell r="F3073">
            <v>9</v>
          </cell>
          <cell r="H3073">
            <v>2</v>
          </cell>
          <cell r="L3073">
            <v>1</v>
          </cell>
          <cell r="M3073" t="str">
            <v>KIRGIZİSTAN</v>
          </cell>
        </row>
        <row r="3074">
          <cell r="E3074">
            <v>1</v>
          </cell>
          <cell r="F3074">
            <v>9</v>
          </cell>
          <cell r="H3074">
            <v>2</v>
          </cell>
          <cell r="L3074">
            <v>1</v>
          </cell>
          <cell r="M3074" t="str">
            <v>KIRGIZİSTAN</v>
          </cell>
        </row>
        <row r="3075">
          <cell r="E3075">
            <v>1</v>
          </cell>
          <cell r="F3075">
            <v>9</v>
          </cell>
          <cell r="H3075">
            <v>2</v>
          </cell>
          <cell r="L3075">
            <v>1</v>
          </cell>
          <cell r="M3075" t="str">
            <v>KIRGIZİSTAN</v>
          </cell>
        </row>
        <row r="3076">
          <cell r="E3076">
            <v>1</v>
          </cell>
          <cell r="F3076">
            <v>9</v>
          </cell>
          <cell r="H3076">
            <v>2</v>
          </cell>
          <cell r="L3076">
            <v>1</v>
          </cell>
          <cell r="M3076" t="str">
            <v>KIRGIZİSTAN</v>
          </cell>
        </row>
        <row r="3077">
          <cell r="E3077">
            <v>1</v>
          </cell>
          <cell r="F3077">
            <v>9</v>
          </cell>
          <cell r="H3077">
            <v>2</v>
          </cell>
          <cell r="L3077">
            <v>1</v>
          </cell>
          <cell r="M3077" t="str">
            <v>KIRGIZİSTAN</v>
          </cell>
        </row>
        <row r="3078">
          <cell r="E3078">
            <v>1</v>
          </cell>
          <cell r="F3078">
            <v>9</v>
          </cell>
          <cell r="H3078">
            <v>2</v>
          </cell>
          <cell r="L3078">
            <v>1</v>
          </cell>
          <cell r="M3078" t="str">
            <v>KIRGIZİSTAN</v>
          </cell>
        </row>
        <row r="3079">
          <cell r="E3079">
            <v>1</v>
          </cell>
          <cell r="F3079">
            <v>9</v>
          </cell>
          <cell r="H3079">
            <v>2</v>
          </cell>
          <cell r="L3079">
            <v>2</v>
          </cell>
          <cell r="M3079" t="str">
            <v>KIRGIZİSTAN</v>
          </cell>
        </row>
        <row r="3080">
          <cell r="E3080">
            <v>1</v>
          </cell>
          <cell r="F3080">
            <v>9</v>
          </cell>
          <cell r="H3080">
            <v>2</v>
          </cell>
          <cell r="L3080">
            <v>1</v>
          </cell>
          <cell r="M3080" t="str">
            <v>KIRGIZİSTAN</v>
          </cell>
        </row>
        <row r="3081">
          <cell r="E3081">
            <v>1</v>
          </cell>
          <cell r="F3081">
            <v>9</v>
          </cell>
          <cell r="H3081">
            <v>2</v>
          </cell>
          <cell r="L3081">
            <v>1</v>
          </cell>
          <cell r="M3081" t="str">
            <v>KIRGIZİSTAN</v>
          </cell>
        </row>
        <row r="3082">
          <cell r="E3082">
            <v>1</v>
          </cell>
          <cell r="F3082">
            <v>9</v>
          </cell>
          <cell r="H3082">
            <v>2</v>
          </cell>
          <cell r="L3082">
            <v>1</v>
          </cell>
          <cell r="M3082" t="str">
            <v>KIRGIZİSTAN</v>
          </cell>
        </row>
        <row r="3083">
          <cell r="E3083">
            <v>1</v>
          </cell>
          <cell r="F3083">
            <v>9</v>
          </cell>
          <cell r="H3083">
            <v>2</v>
          </cell>
          <cell r="L3083">
            <v>2</v>
          </cell>
          <cell r="M3083" t="str">
            <v>KIRGIZİSTAN</v>
          </cell>
        </row>
        <row r="3084">
          <cell r="E3084">
            <v>1</v>
          </cell>
          <cell r="F3084">
            <v>9</v>
          </cell>
          <cell r="H3084">
            <v>2</v>
          </cell>
          <cell r="L3084">
            <v>1</v>
          </cell>
          <cell r="M3084" t="str">
            <v>KIRGIZİSTAN</v>
          </cell>
        </row>
        <row r="3085">
          <cell r="E3085">
            <v>1</v>
          </cell>
          <cell r="F3085">
            <v>9</v>
          </cell>
          <cell r="H3085">
            <v>2</v>
          </cell>
          <cell r="L3085">
            <v>1</v>
          </cell>
          <cell r="M3085" t="str">
            <v>KIRGIZİSTAN</v>
          </cell>
        </row>
        <row r="3086">
          <cell r="E3086">
            <v>1</v>
          </cell>
          <cell r="F3086">
            <v>9</v>
          </cell>
          <cell r="H3086">
            <v>2</v>
          </cell>
          <cell r="L3086">
            <v>2</v>
          </cell>
          <cell r="M3086" t="str">
            <v>KIRGIZİSTAN</v>
          </cell>
        </row>
        <row r="3087">
          <cell r="E3087">
            <v>1</v>
          </cell>
          <cell r="F3087">
            <v>9</v>
          </cell>
          <cell r="H3087">
            <v>2</v>
          </cell>
          <cell r="L3087">
            <v>2</v>
          </cell>
          <cell r="M3087" t="str">
            <v>KIRGIZİSTAN</v>
          </cell>
        </row>
        <row r="3088">
          <cell r="E3088">
            <v>1</v>
          </cell>
          <cell r="F3088">
            <v>9</v>
          </cell>
          <cell r="H3088">
            <v>2</v>
          </cell>
          <cell r="L3088">
            <v>1</v>
          </cell>
          <cell r="M3088" t="str">
            <v>KIRGIZİSTAN</v>
          </cell>
        </row>
        <row r="3089">
          <cell r="E3089">
            <v>1</v>
          </cell>
          <cell r="F3089">
            <v>9</v>
          </cell>
          <cell r="H3089">
            <v>2</v>
          </cell>
          <cell r="L3089">
            <v>1</v>
          </cell>
          <cell r="M3089" t="str">
            <v>KIRGIZİSTAN</v>
          </cell>
        </row>
        <row r="3090">
          <cell r="E3090">
            <v>1</v>
          </cell>
          <cell r="F3090">
            <v>9</v>
          </cell>
          <cell r="H3090">
            <v>2</v>
          </cell>
          <cell r="L3090">
            <v>1</v>
          </cell>
          <cell r="M3090" t="str">
            <v>KIRGIZİSTAN</v>
          </cell>
        </row>
        <row r="3091">
          <cell r="E3091">
            <v>1</v>
          </cell>
          <cell r="F3091">
            <v>9</v>
          </cell>
          <cell r="H3091">
            <v>2</v>
          </cell>
          <cell r="L3091">
            <v>1</v>
          </cell>
          <cell r="M3091" t="str">
            <v>KIRGIZİSTAN</v>
          </cell>
        </row>
        <row r="3092">
          <cell r="E3092">
            <v>1</v>
          </cell>
          <cell r="F3092">
            <v>9</v>
          </cell>
          <cell r="H3092">
            <v>2</v>
          </cell>
          <cell r="L3092">
            <v>1</v>
          </cell>
          <cell r="M3092" t="str">
            <v>KIRGIZİSTAN</v>
          </cell>
        </row>
        <row r="3093">
          <cell r="E3093">
            <v>1</v>
          </cell>
          <cell r="F3093">
            <v>9</v>
          </cell>
          <cell r="H3093">
            <v>2</v>
          </cell>
          <cell r="L3093">
            <v>1</v>
          </cell>
          <cell r="M3093" t="str">
            <v>KIRGIZİSTAN</v>
          </cell>
        </row>
        <row r="3094">
          <cell r="E3094">
            <v>1</v>
          </cell>
          <cell r="F3094">
            <v>59</v>
          </cell>
          <cell r="H3094">
            <v>2</v>
          </cell>
          <cell r="L3094">
            <v>4</v>
          </cell>
          <cell r="M3094" t="str">
            <v>KIRGIZİSTAN</v>
          </cell>
        </row>
        <row r="3095">
          <cell r="E3095">
            <v>1</v>
          </cell>
          <cell r="F3095">
            <v>9</v>
          </cell>
          <cell r="H3095">
            <v>2</v>
          </cell>
          <cell r="L3095" t="str">
            <v>H</v>
          </cell>
          <cell r="M3095" t="str">
            <v>D</v>
          </cell>
        </row>
        <row r="3096">
          <cell r="E3096">
            <v>1</v>
          </cell>
          <cell r="F3096">
            <v>9</v>
          </cell>
          <cell r="H3096">
            <v>2</v>
          </cell>
          <cell r="L3096">
            <v>1</v>
          </cell>
          <cell r="M3096" t="str">
            <v>D</v>
          </cell>
        </row>
        <row r="3097">
          <cell r="E3097">
            <v>1</v>
          </cell>
          <cell r="F3097">
            <v>9</v>
          </cell>
          <cell r="H3097">
            <v>2</v>
          </cell>
          <cell r="L3097">
            <v>1</v>
          </cell>
          <cell r="M3097" t="str">
            <v>D</v>
          </cell>
        </row>
        <row r="3098">
          <cell r="E3098">
            <v>1</v>
          </cell>
          <cell r="F3098">
            <v>9</v>
          </cell>
          <cell r="H3098">
            <v>2</v>
          </cell>
          <cell r="L3098">
            <v>1</v>
          </cell>
          <cell r="M3098" t="str">
            <v>D</v>
          </cell>
        </row>
        <row r="3099">
          <cell r="E3099">
            <v>1</v>
          </cell>
          <cell r="F3099">
            <v>9</v>
          </cell>
          <cell r="H3099">
            <v>2</v>
          </cell>
          <cell r="L3099">
            <v>1</v>
          </cell>
          <cell r="M3099" t="str">
            <v>D</v>
          </cell>
        </row>
        <row r="3100">
          <cell r="E3100">
            <v>1</v>
          </cell>
          <cell r="F3100">
            <v>9</v>
          </cell>
          <cell r="H3100">
            <v>2</v>
          </cell>
          <cell r="L3100">
            <v>1</v>
          </cell>
          <cell r="M3100" t="str">
            <v>SNG</v>
          </cell>
        </row>
        <row r="3101">
          <cell r="E3101">
            <v>1</v>
          </cell>
          <cell r="F3101">
            <v>9</v>
          </cell>
          <cell r="H3101">
            <v>2</v>
          </cell>
          <cell r="L3101">
            <v>1</v>
          </cell>
          <cell r="M3101" t="str">
            <v>SNG</v>
          </cell>
        </row>
        <row r="3102">
          <cell r="E3102">
            <v>2</v>
          </cell>
          <cell r="F3102">
            <v>1</v>
          </cell>
          <cell r="H3102">
            <v>2</v>
          </cell>
          <cell r="L3102">
            <v>1</v>
          </cell>
          <cell r="M3102" t="str">
            <v>KIRGIZİSTAN</v>
          </cell>
        </row>
        <row r="3103">
          <cell r="E3103">
            <v>2</v>
          </cell>
          <cell r="F3103">
            <v>1</v>
          </cell>
          <cell r="H3103">
            <v>2</v>
          </cell>
          <cell r="L3103">
            <v>1</v>
          </cell>
          <cell r="M3103" t="str">
            <v>KIRGIZİSTAN</v>
          </cell>
        </row>
        <row r="3104">
          <cell r="E3104">
            <v>2</v>
          </cell>
          <cell r="F3104">
            <v>1</v>
          </cell>
          <cell r="H3104">
            <v>2</v>
          </cell>
          <cell r="L3104">
            <v>1</v>
          </cell>
          <cell r="M3104" t="str">
            <v>KIRGIZİSTAN</v>
          </cell>
        </row>
        <row r="3105">
          <cell r="E3105">
            <v>2</v>
          </cell>
          <cell r="F3105">
            <v>1</v>
          </cell>
          <cell r="H3105">
            <v>2</v>
          </cell>
          <cell r="L3105">
            <v>1</v>
          </cell>
          <cell r="M3105" t="str">
            <v>KIRGIZİSTAN</v>
          </cell>
        </row>
        <row r="3106">
          <cell r="E3106">
            <v>2</v>
          </cell>
          <cell r="F3106">
            <v>1</v>
          </cell>
          <cell r="H3106">
            <v>2</v>
          </cell>
          <cell r="L3106">
            <v>1</v>
          </cell>
          <cell r="M3106" t="str">
            <v>KIRGIZİSTAN</v>
          </cell>
        </row>
        <row r="3107">
          <cell r="E3107">
            <v>2</v>
          </cell>
          <cell r="F3107">
            <v>1</v>
          </cell>
          <cell r="H3107">
            <v>2</v>
          </cell>
          <cell r="L3107">
            <v>1</v>
          </cell>
          <cell r="M3107" t="str">
            <v>KIRGIZİSTAN</v>
          </cell>
        </row>
        <row r="3108">
          <cell r="E3108">
            <v>2</v>
          </cell>
          <cell r="F3108">
            <v>1</v>
          </cell>
          <cell r="H3108">
            <v>2</v>
          </cell>
          <cell r="L3108">
            <v>1</v>
          </cell>
          <cell r="M3108" t="str">
            <v>KIRGIZİSTAN</v>
          </cell>
        </row>
        <row r="3109">
          <cell r="E3109">
            <v>2</v>
          </cell>
          <cell r="F3109">
            <v>1</v>
          </cell>
          <cell r="H3109">
            <v>2</v>
          </cell>
          <cell r="L3109">
            <v>1</v>
          </cell>
          <cell r="M3109" t="str">
            <v>KIRGIZİSTAN</v>
          </cell>
        </row>
        <row r="3110">
          <cell r="E3110">
            <v>2</v>
          </cell>
          <cell r="F3110">
            <v>1</v>
          </cell>
          <cell r="H3110">
            <v>2</v>
          </cell>
          <cell r="L3110">
            <v>1</v>
          </cell>
          <cell r="M3110" t="str">
            <v>KIRGIZİSTAN</v>
          </cell>
        </row>
        <row r="3111">
          <cell r="E3111">
            <v>2</v>
          </cell>
          <cell r="F3111">
            <v>1</v>
          </cell>
          <cell r="H3111">
            <v>2</v>
          </cell>
          <cell r="L3111">
            <v>1</v>
          </cell>
          <cell r="M3111" t="str">
            <v>KIRGIZİSTAN</v>
          </cell>
        </row>
        <row r="3112">
          <cell r="E3112">
            <v>2</v>
          </cell>
          <cell r="F3112">
            <v>1</v>
          </cell>
          <cell r="H3112">
            <v>2</v>
          </cell>
          <cell r="L3112">
            <v>1</v>
          </cell>
          <cell r="M3112" t="str">
            <v>KIRGIZİSTAN</v>
          </cell>
        </row>
        <row r="3113">
          <cell r="E3113">
            <v>2</v>
          </cell>
          <cell r="F3113">
            <v>1</v>
          </cell>
          <cell r="H3113">
            <v>2</v>
          </cell>
          <cell r="L3113">
            <v>1</v>
          </cell>
          <cell r="M3113" t="str">
            <v>KIRGIZİSTAN</v>
          </cell>
        </row>
        <row r="3114">
          <cell r="E3114">
            <v>2</v>
          </cell>
          <cell r="F3114">
            <v>1</v>
          </cell>
          <cell r="H3114">
            <v>2</v>
          </cell>
          <cell r="L3114">
            <v>1</v>
          </cell>
          <cell r="M3114" t="str">
            <v>KIRGIZİSTAN</v>
          </cell>
        </row>
        <row r="3115">
          <cell r="E3115">
            <v>2</v>
          </cell>
          <cell r="F3115">
            <v>1</v>
          </cell>
          <cell r="H3115">
            <v>2</v>
          </cell>
          <cell r="L3115">
            <v>1</v>
          </cell>
          <cell r="M3115" t="str">
            <v>KIRGIZİSTAN</v>
          </cell>
        </row>
        <row r="3116">
          <cell r="E3116">
            <v>2</v>
          </cell>
          <cell r="F3116">
            <v>1</v>
          </cell>
          <cell r="H3116">
            <v>2</v>
          </cell>
          <cell r="L3116">
            <v>2</v>
          </cell>
          <cell r="M3116" t="str">
            <v>KIRGIZİSTAN</v>
          </cell>
        </row>
        <row r="3117">
          <cell r="E3117">
            <v>2</v>
          </cell>
          <cell r="F3117">
            <v>1</v>
          </cell>
          <cell r="H3117">
            <v>2</v>
          </cell>
          <cell r="L3117">
            <v>2</v>
          </cell>
          <cell r="M3117" t="str">
            <v>KIRGIZİSTAN</v>
          </cell>
        </row>
        <row r="3118">
          <cell r="E3118">
            <v>2</v>
          </cell>
          <cell r="F3118">
            <v>1</v>
          </cell>
          <cell r="H3118">
            <v>2</v>
          </cell>
          <cell r="L3118">
            <v>1</v>
          </cell>
          <cell r="M3118" t="str">
            <v>KIRGIZİSTAN</v>
          </cell>
        </row>
        <row r="3119">
          <cell r="E3119">
            <v>2</v>
          </cell>
          <cell r="F3119">
            <v>1</v>
          </cell>
          <cell r="H3119">
            <v>2</v>
          </cell>
          <cell r="L3119">
            <v>1</v>
          </cell>
          <cell r="M3119" t="str">
            <v>KIRGIZİSTAN</v>
          </cell>
        </row>
        <row r="3120">
          <cell r="E3120">
            <v>2</v>
          </cell>
          <cell r="F3120">
            <v>1</v>
          </cell>
          <cell r="H3120">
            <v>2</v>
          </cell>
          <cell r="L3120">
            <v>1</v>
          </cell>
          <cell r="M3120" t="str">
            <v>KIRGIZİSTAN</v>
          </cell>
        </row>
        <row r="3121">
          <cell r="E3121">
            <v>2</v>
          </cell>
          <cell r="F3121">
            <v>1</v>
          </cell>
          <cell r="H3121">
            <v>2</v>
          </cell>
          <cell r="L3121">
            <v>1</v>
          </cell>
          <cell r="M3121" t="str">
            <v>KIRGIZİSTAN</v>
          </cell>
        </row>
        <row r="3122">
          <cell r="E3122">
            <v>2</v>
          </cell>
          <cell r="F3122">
            <v>1</v>
          </cell>
          <cell r="H3122">
            <v>2</v>
          </cell>
          <cell r="L3122">
            <v>1</v>
          </cell>
          <cell r="M3122" t="str">
            <v>KIRGIZİSTAN</v>
          </cell>
        </row>
        <row r="3123">
          <cell r="E3123">
            <v>2</v>
          </cell>
          <cell r="F3123">
            <v>1</v>
          </cell>
          <cell r="H3123">
            <v>2</v>
          </cell>
          <cell r="L3123">
            <v>1</v>
          </cell>
          <cell r="M3123" t="str">
            <v>KIRGIZİSTAN</v>
          </cell>
        </row>
        <row r="3124">
          <cell r="E3124">
            <v>2</v>
          </cell>
          <cell r="F3124">
            <v>1</v>
          </cell>
          <cell r="H3124">
            <v>2</v>
          </cell>
          <cell r="L3124">
            <v>1</v>
          </cell>
          <cell r="M3124" t="str">
            <v>KIRGIZİSTAN</v>
          </cell>
        </row>
        <row r="3125">
          <cell r="E3125">
            <v>2</v>
          </cell>
          <cell r="F3125">
            <v>1</v>
          </cell>
          <cell r="H3125">
            <v>2</v>
          </cell>
          <cell r="L3125">
            <v>1</v>
          </cell>
          <cell r="M3125" t="str">
            <v>KIRGIZİSTAN</v>
          </cell>
        </row>
        <row r="3126">
          <cell r="E3126">
            <v>2</v>
          </cell>
          <cell r="F3126">
            <v>1</v>
          </cell>
          <cell r="H3126">
            <v>2</v>
          </cell>
          <cell r="L3126">
            <v>1</v>
          </cell>
          <cell r="M3126" t="str">
            <v>KIRGIZİSTAN</v>
          </cell>
        </row>
        <row r="3127">
          <cell r="E3127">
            <v>2</v>
          </cell>
          <cell r="F3127">
            <v>1</v>
          </cell>
          <cell r="H3127">
            <v>2</v>
          </cell>
          <cell r="L3127">
            <v>1</v>
          </cell>
          <cell r="M3127" t="str">
            <v>KIRGIZİSTAN</v>
          </cell>
        </row>
        <row r="3128">
          <cell r="E3128">
            <v>2</v>
          </cell>
          <cell r="F3128">
            <v>1</v>
          </cell>
          <cell r="H3128">
            <v>2</v>
          </cell>
          <cell r="L3128">
            <v>1</v>
          </cell>
          <cell r="M3128" t="str">
            <v>KIRGIZİSTAN</v>
          </cell>
        </row>
        <row r="3129">
          <cell r="E3129">
            <v>2</v>
          </cell>
          <cell r="F3129">
            <v>1</v>
          </cell>
          <cell r="H3129">
            <v>2</v>
          </cell>
          <cell r="L3129">
            <v>1</v>
          </cell>
          <cell r="M3129" t="str">
            <v>KIRGIZİSTAN</v>
          </cell>
        </row>
        <row r="3130">
          <cell r="E3130">
            <v>2</v>
          </cell>
          <cell r="F3130">
            <v>1</v>
          </cell>
          <cell r="H3130">
            <v>2</v>
          </cell>
          <cell r="L3130">
            <v>1</v>
          </cell>
          <cell r="M3130" t="str">
            <v>D</v>
          </cell>
        </row>
        <row r="3131">
          <cell r="E3131">
            <v>2</v>
          </cell>
          <cell r="F3131">
            <v>1</v>
          </cell>
          <cell r="H3131">
            <v>2</v>
          </cell>
          <cell r="L3131">
            <v>1</v>
          </cell>
          <cell r="M3131" t="str">
            <v>SNG</v>
          </cell>
        </row>
        <row r="3132">
          <cell r="E3132">
            <v>2</v>
          </cell>
          <cell r="F3132">
            <v>1</v>
          </cell>
          <cell r="H3132">
            <v>2</v>
          </cell>
          <cell r="L3132">
            <v>1</v>
          </cell>
          <cell r="M3132" t="str">
            <v>SNG</v>
          </cell>
        </row>
        <row r="3133">
          <cell r="E3133">
            <v>2</v>
          </cell>
          <cell r="F3133">
            <v>1</v>
          </cell>
          <cell r="H3133">
            <v>2</v>
          </cell>
          <cell r="L3133">
            <v>1</v>
          </cell>
          <cell r="M3133" t="str">
            <v>SNG</v>
          </cell>
        </row>
        <row r="3134">
          <cell r="E3134">
            <v>2</v>
          </cell>
          <cell r="F3134">
            <v>1</v>
          </cell>
          <cell r="H3134">
            <v>2</v>
          </cell>
          <cell r="L3134">
            <v>1</v>
          </cell>
          <cell r="M3134" t="str">
            <v>SNG</v>
          </cell>
        </row>
        <row r="3135">
          <cell r="E3135">
            <v>2</v>
          </cell>
          <cell r="F3135">
            <v>1</v>
          </cell>
          <cell r="H3135">
            <v>2</v>
          </cell>
          <cell r="L3135">
            <v>1</v>
          </cell>
          <cell r="M3135" t="str">
            <v>D</v>
          </cell>
        </row>
        <row r="3136">
          <cell r="E3136">
            <v>2</v>
          </cell>
          <cell r="F3136">
            <v>1</v>
          </cell>
          <cell r="H3136">
            <v>2</v>
          </cell>
          <cell r="L3136">
            <v>1</v>
          </cell>
          <cell r="M3136" t="str">
            <v>D</v>
          </cell>
        </row>
        <row r="3137">
          <cell r="E3137">
            <v>2</v>
          </cell>
          <cell r="F3137">
            <v>2</v>
          </cell>
          <cell r="H3137">
            <v>2</v>
          </cell>
          <cell r="L3137">
            <v>1</v>
          </cell>
          <cell r="M3137" t="str">
            <v>KIRGIZİSTAN</v>
          </cell>
        </row>
        <row r="3138">
          <cell r="E3138">
            <v>2</v>
          </cell>
          <cell r="F3138">
            <v>2</v>
          </cell>
          <cell r="H3138">
            <v>2</v>
          </cell>
          <cell r="L3138">
            <v>1</v>
          </cell>
          <cell r="M3138" t="str">
            <v>KIRGIZİSTAN</v>
          </cell>
        </row>
        <row r="3139">
          <cell r="E3139">
            <v>2</v>
          </cell>
          <cell r="F3139">
            <v>2</v>
          </cell>
          <cell r="H3139">
            <v>2</v>
          </cell>
          <cell r="L3139">
            <v>1</v>
          </cell>
          <cell r="M3139" t="str">
            <v>KIRGIZİSTAN</v>
          </cell>
        </row>
        <row r="3140">
          <cell r="E3140">
            <v>2</v>
          </cell>
          <cell r="F3140">
            <v>2</v>
          </cell>
          <cell r="H3140">
            <v>2</v>
          </cell>
          <cell r="L3140">
            <v>1</v>
          </cell>
          <cell r="M3140" t="str">
            <v>KIRGIZİSTAN</v>
          </cell>
        </row>
        <row r="3141">
          <cell r="E3141">
            <v>2</v>
          </cell>
          <cell r="F3141">
            <v>2</v>
          </cell>
          <cell r="H3141">
            <v>2</v>
          </cell>
          <cell r="L3141">
            <v>1</v>
          </cell>
          <cell r="M3141" t="str">
            <v>KIRGIZİSTAN</v>
          </cell>
        </row>
        <row r="3142">
          <cell r="E3142">
            <v>2</v>
          </cell>
          <cell r="F3142">
            <v>2</v>
          </cell>
          <cell r="H3142">
            <v>2</v>
          </cell>
          <cell r="L3142">
            <v>1</v>
          </cell>
          <cell r="M3142" t="str">
            <v>KIRGIZİSTAN</v>
          </cell>
        </row>
        <row r="3143">
          <cell r="E3143">
            <v>2</v>
          </cell>
          <cell r="F3143">
            <v>2</v>
          </cell>
          <cell r="H3143">
            <v>2</v>
          </cell>
          <cell r="L3143">
            <v>1</v>
          </cell>
          <cell r="M3143" t="str">
            <v>KIRGIZİSTAN</v>
          </cell>
        </row>
        <row r="3144">
          <cell r="E3144">
            <v>2</v>
          </cell>
          <cell r="F3144">
            <v>2</v>
          </cell>
          <cell r="H3144">
            <v>2</v>
          </cell>
          <cell r="L3144">
            <v>2</v>
          </cell>
          <cell r="M3144" t="str">
            <v>KIRGIZİSTAN</v>
          </cell>
        </row>
        <row r="3145">
          <cell r="E3145">
            <v>2</v>
          </cell>
          <cell r="F3145">
            <v>2</v>
          </cell>
          <cell r="H3145">
            <v>2</v>
          </cell>
          <cell r="L3145">
            <v>1</v>
          </cell>
          <cell r="M3145" t="str">
            <v>KIRGIZİSTAN</v>
          </cell>
        </row>
        <row r="3146">
          <cell r="E3146">
            <v>2</v>
          </cell>
          <cell r="F3146">
            <v>2</v>
          </cell>
          <cell r="H3146">
            <v>2</v>
          </cell>
          <cell r="L3146">
            <v>1</v>
          </cell>
          <cell r="M3146" t="str">
            <v>KIRGIZİSTAN</v>
          </cell>
        </row>
        <row r="3147">
          <cell r="E3147">
            <v>2</v>
          </cell>
          <cell r="F3147">
            <v>2</v>
          </cell>
          <cell r="H3147">
            <v>2</v>
          </cell>
          <cell r="L3147">
            <v>1</v>
          </cell>
          <cell r="M3147" t="str">
            <v>KIRGIZİSTAN</v>
          </cell>
        </row>
        <row r="3148">
          <cell r="E3148">
            <v>2</v>
          </cell>
          <cell r="F3148">
            <v>2</v>
          </cell>
          <cell r="H3148">
            <v>2</v>
          </cell>
          <cell r="L3148">
            <v>1</v>
          </cell>
          <cell r="M3148" t="str">
            <v>KIRGIZİSTAN</v>
          </cell>
        </row>
        <row r="3149">
          <cell r="E3149">
            <v>2</v>
          </cell>
          <cell r="F3149">
            <v>2</v>
          </cell>
          <cell r="H3149">
            <v>2</v>
          </cell>
          <cell r="L3149">
            <v>1</v>
          </cell>
          <cell r="M3149" t="str">
            <v>KIRGIZİSTAN</v>
          </cell>
        </row>
        <row r="3150">
          <cell r="E3150">
            <v>2</v>
          </cell>
          <cell r="F3150">
            <v>2</v>
          </cell>
          <cell r="H3150">
            <v>2</v>
          </cell>
          <cell r="L3150">
            <v>1</v>
          </cell>
          <cell r="M3150" t="str">
            <v>KIRGIZİSTAN</v>
          </cell>
        </row>
        <row r="3151">
          <cell r="E3151">
            <v>2</v>
          </cell>
          <cell r="F3151">
            <v>2</v>
          </cell>
          <cell r="H3151">
            <v>2</v>
          </cell>
          <cell r="L3151">
            <v>1</v>
          </cell>
          <cell r="M3151" t="str">
            <v>KIRGIZİSTAN</v>
          </cell>
        </row>
        <row r="3152">
          <cell r="E3152">
            <v>2</v>
          </cell>
          <cell r="F3152">
            <v>2</v>
          </cell>
          <cell r="H3152">
            <v>2</v>
          </cell>
          <cell r="L3152">
            <v>2</v>
          </cell>
          <cell r="M3152" t="str">
            <v>KIRGIZİSTAN</v>
          </cell>
        </row>
        <row r="3153">
          <cell r="E3153">
            <v>2</v>
          </cell>
          <cell r="F3153">
            <v>2</v>
          </cell>
          <cell r="H3153">
            <v>2</v>
          </cell>
          <cell r="L3153">
            <v>2</v>
          </cell>
          <cell r="M3153" t="str">
            <v>KIRGIZİSTAN</v>
          </cell>
        </row>
        <row r="3154">
          <cell r="E3154">
            <v>2</v>
          </cell>
          <cell r="F3154">
            <v>2</v>
          </cell>
          <cell r="H3154">
            <v>2</v>
          </cell>
          <cell r="L3154">
            <v>2</v>
          </cell>
          <cell r="M3154" t="str">
            <v>SNG</v>
          </cell>
        </row>
        <row r="3155">
          <cell r="E3155">
            <v>2</v>
          </cell>
          <cell r="F3155">
            <v>2</v>
          </cell>
          <cell r="H3155">
            <v>2</v>
          </cell>
          <cell r="L3155">
            <v>1</v>
          </cell>
          <cell r="M3155" t="str">
            <v>KIRGIZİSTAN</v>
          </cell>
        </row>
        <row r="3156">
          <cell r="E3156">
            <v>2</v>
          </cell>
          <cell r="F3156">
            <v>2</v>
          </cell>
          <cell r="H3156">
            <v>2</v>
          </cell>
          <cell r="L3156">
            <v>1</v>
          </cell>
          <cell r="M3156" t="str">
            <v>KIRGIZİSTAN</v>
          </cell>
        </row>
        <row r="3157">
          <cell r="E3157">
            <v>2</v>
          </cell>
          <cell r="F3157">
            <v>2</v>
          </cell>
          <cell r="H3157">
            <v>2</v>
          </cell>
          <cell r="L3157">
            <v>1</v>
          </cell>
          <cell r="M3157" t="str">
            <v>KIRGIZİSTAN</v>
          </cell>
        </row>
        <row r="3158">
          <cell r="E3158">
            <v>2</v>
          </cell>
          <cell r="F3158">
            <v>2</v>
          </cell>
          <cell r="H3158">
            <v>2</v>
          </cell>
          <cell r="L3158">
            <v>1</v>
          </cell>
          <cell r="M3158" t="str">
            <v>KIRGIZİSTAN</v>
          </cell>
        </row>
        <row r="3159">
          <cell r="E3159">
            <v>2</v>
          </cell>
          <cell r="F3159">
            <v>2</v>
          </cell>
          <cell r="H3159">
            <v>2</v>
          </cell>
          <cell r="L3159">
            <v>2</v>
          </cell>
          <cell r="M3159" t="str">
            <v>KIRGIZİSTAN</v>
          </cell>
        </row>
        <row r="3160">
          <cell r="E3160">
            <v>2</v>
          </cell>
          <cell r="F3160">
            <v>2</v>
          </cell>
          <cell r="H3160">
            <v>2</v>
          </cell>
          <cell r="L3160">
            <v>2</v>
          </cell>
          <cell r="M3160" t="str">
            <v>KIRGIZİSTAN</v>
          </cell>
        </row>
        <row r="3161">
          <cell r="E3161">
            <v>2</v>
          </cell>
          <cell r="F3161">
            <v>2</v>
          </cell>
          <cell r="H3161">
            <v>2</v>
          </cell>
          <cell r="L3161">
            <v>1</v>
          </cell>
          <cell r="M3161" t="str">
            <v>KIRGIZİSTAN</v>
          </cell>
        </row>
        <row r="3162">
          <cell r="E3162">
            <v>2</v>
          </cell>
          <cell r="F3162">
            <v>2</v>
          </cell>
          <cell r="H3162">
            <v>2</v>
          </cell>
          <cell r="L3162">
            <v>2</v>
          </cell>
          <cell r="M3162" t="str">
            <v>KIRGIZİSTAN</v>
          </cell>
        </row>
        <row r="3163">
          <cell r="E3163">
            <v>2</v>
          </cell>
          <cell r="F3163">
            <v>2</v>
          </cell>
          <cell r="H3163">
            <v>2</v>
          </cell>
          <cell r="L3163">
            <v>1</v>
          </cell>
          <cell r="M3163" t="str">
            <v>KIRGIZİSTAN</v>
          </cell>
        </row>
        <row r="3164">
          <cell r="E3164">
            <v>2</v>
          </cell>
          <cell r="F3164">
            <v>2</v>
          </cell>
          <cell r="H3164">
            <v>2</v>
          </cell>
          <cell r="L3164">
            <v>2</v>
          </cell>
          <cell r="M3164" t="str">
            <v>KIRGIZİSTAN</v>
          </cell>
        </row>
        <row r="3165">
          <cell r="E3165">
            <v>2</v>
          </cell>
          <cell r="F3165">
            <v>2</v>
          </cell>
          <cell r="H3165">
            <v>2</v>
          </cell>
          <cell r="L3165">
            <v>2</v>
          </cell>
          <cell r="M3165" t="str">
            <v>KIRGIZİSTAN</v>
          </cell>
        </row>
        <row r="3166">
          <cell r="E3166">
            <v>2</v>
          </cell>
          <cell r="F3166">
            <v>2</v>
          </cell>
          <cell r="H3166">
            <v>2</v>
          </cell>
          <cell r="L3166">
            <v>1</v>
          </cell>
          <cell r="M3166" t="str">
            <v>KIRGIZİSTAN</v>
          </cell>
        </row>
        <row r="3167">
          <cell r="E3167">
            <v>2</v>
          </cell>
          <cell r="F3167">
            <v>2</v>
          </cell>
          <cell r="H3167">
            <v>2</v>
          </cell>
          <cell r="L3167">
            <v>2</v>
          </cell>
          <cell r="M3167" t="str">
            <v>KIRGIZİSTAN</v>
          </cell>
        </row>
        <row r="3168">
          <cell r="E3168">
            <v>2</v>
          </cell>
          <cell r="F3168">
            <v>2</v>
          </cell>
          <cell r="H3168">
            <v>2</v>
          </cell>
          <cell r="L3168">
            <v>2</v>
          </cell>
          <cell r="M3168" t="str">
            <v>KIRGIZİSTAN</v>
          </cell>
        </row>
        <row r="3169">
          <cell r="E3169">
            <v>2</v>
          </cell>
          <cell r="F3169">
            <v>2</v>
          </cell>
          <cell r="H3169">
            <v>2</v>
          </cell>
          <cell r="L3169">
            <v>3</v>
          </cell>
          <cell r="M3169" t="str">
            <v>KIRGIZİSTAN</v>
          </cell>
        </row>
        <row r="3170">
          <cell r="E3170">
            <v>2</v>
          </cell>
          <cell r="F3170">
            <v>2</v>
          </cell>
          <cell r="H3170">
            <v>2</v>
          </cell>
          <cell r="L3170">
            <v>3</v>
          </cell>
          <cell r="M3170" t="str">
            <v>KIRGIZİSTAN</v>
          </cell>
        </row>
        <row r="3171">
          <cell r="E3171">
            <v>2</v>
          </cell>
          <cell r="F3171">
            <v>2</v>
          </cell>
          <cell r="H3171">
            <v>2</v>
          </cell>
          <cell r="L3171">
            <v>3</v>
          </cell>
          <cell r="M3171" t="str">
            <v>KIRGIZİSTAN</v>
          </cell>
        </row>
        <row r="3172">
          <cell r="E3172">
            <v>2</v>
          </cell>
          <cell r="F3172">
            <v>2</v>
          </cell>
          <cell r="H3172">
            <v>2</v>
          </cell>
          <cell r="L3172">
            <v>3</v>
          </cell>
          <cell r="M3172" t="str">
            <v>KIRGIZİSTAN</v>
          </cell>
        </row>
        <row r="3173">
          <cell r="E3173">
            <v>2</v>
          </cell>
          <cell r="F3173">
            <v>2</v>
          </cell>
          <cell r="H3173">
            <v>2</v>
          </cell>
          <cell r="L3173">
            <v>3</v>
          </cell>
          <cell r="M3173" t="str">
            <v>KIRGIZİSTAN</v>
          </cell>
        </row>
        <row r="3174">
          <cell r="E3174">
            <v>2</v>
          </cell>
          <cell r="F3174">
            <v>2</v>
          </cell>
          <cell r="H3174">
            <v>2</v>
          </cell>
          <cell r="L3174">
            <v>2</v>
          </cell>
          <cell r="M3174" t="str">
            <v>D</v>
          </cell>
        </row>
        <row r="3175">
          <cell r="E3175">
            <v>2</v>
          </cell>
          <cell r="F3175">
            <v>2</v>
          </cell>
          <cell r="H3175">
            <v>2</v>
          </cell>
          <cell r="L3175">
            <v>1</v>
          </cell>
          <cell r="M3175" t="str">
            <v>SNG</v>
          </cell>
        </row>
        <row r="3176">
          <cell r="E3176">
            <v>2</v>
          </cell>
          <cell r="F3176">
            <v>2</v>
          </cell>
          <cell r="H3176">
            <v>2</v>
          </cell>
          <cell r="L3176">
            <v>1</v>
          </cell>
          <cell r="M3176" t="str">
            <v>SNG</v>
          </cell>
        </row>
        <row r="3177">
          <cell r="E3177">
            <v>2</v>
          </cell>
          <cell r="F3177">
            <v>2</v>
          </cell>
          <cell r="H3177">
            <v>2</v>
          </cell>
          <cell r="L3177">
            <v>1</v>
          </cell>
          <cell r="M3177" t="str">
            <v>SNG</v>
          </cell>
        </row>
        <row r="3178">
          <cell r="E3178">
            <v>2</v>
          </cell>
          <cell r="F3178">
            <v>2</v>
          </cell>
          <cell r="H3178">
            <v>2</v>
          </cell>
          <cell r="L3178">
            <v>1</v>
          </cell>
          <cell r="M3178" t="str">
            <v>SNG</v>
          </cell>
        </row>
        <row r="3179">
          <cell r="E3179">
            <v>2</v>
          </cell>
          <cell r="F3179">
            <v>2</v>
          </cell>
          <cell r="H3179">
            <v>2</v>
          </cell>
          <cell r="L3179">
            <v>1</v>
          </cell>
          <cell r="M3179" t="str">
            <v>SNG</v>
          </cell>
        </row>
        <row r="3180">
          <cell r="E3180">
            <v>2</v>
          </cell>
          <cell r="F3180">
            <v>2</v>
          </cell>
          <cell r="H3180">
            <v>2</v>
          </cell>
          <cell r="L3180">
            <v>1</v>
          </cell>
          <cell r="M3180" t="str">
            <v>SNG</v>
          </cell>
        </row>
        <row r="3181">
          <cell r="E3181">
            <v>2</v>
          </cell>
          <cell r="F3181">
            <v>2</v>
          </cell>
          <cell r="H3181">
            <v>2</v>
          </cell>
          <cell r="L3181">
            <v>1</v>
          </cell>
          <cell r="M3181" t="str">
            <v>SNG</v>
          </cell>
        </row>
        <row r="3182">
          <cell r="E3182">
            <v>2</v>
          </cell>
          <cell r="F3182">
            <v>2</v>
          </cell>
          <cell r="H3182">
            <v>2</v>
          </cell>
          <cell r="L3182">
            <v>1</v>
          </cell>
          <cell r="M3182" t="str">
            <v>D</v>
          </cell>
        </row>
        <row r="3183">
          <cell r="E3183">
            <v>2</v>
          </cell>
          <cell r="F3183">
            <v>4</v>
          </cell>
          <cell r="H3183">
            <v>2</v>
          </cell>
          <cell r="L3183">
            <v>1</v>
          </cell>
          <cell r="M3183" t="str">
            <v>KIRGIZİSTAN</v>
          </cell>
        </row>
        <row r="3184">
          <cell r="E3184">
            <v>2</v>
          </cell>
          <cell r="F3184">
            <v>4</v>
          </cell>
          <cell r="H3184">
            <v>2</v>
          </cell>
          <cell r="L3184">
            <v>1</v>
          </cell>
          <cell r="M3184" t="str">
            <v>KIRGIZİSTAN</v>
          </cell>
        </row>
        <row r="3185">
          <cell r="E3185">
            <v>2</v>
          </cell>
          <cell r="F3185">
            <v>4</v>
          </cell>
          <cell r="H3185">
            <v>2</v>
          </cell>
          <cell r="L3185">
            <v>1</v>
          </cell>
          <cell r="M3185" t="str">
            <v>KIRGIZİSTAN</v>
          </cell>
        </row>
        <row r="3186">
          <cell r="E3186">
            <v>2</v>
          </cell>
          <cell r="F3186">
            <v>4</v>
          </cell>
          <cell r="H3186">
            <v>2</v>
          </cell>
          <cell r="L3186">
            <v>1</v>
          </cell>
          <cell r="M3186" t="str">
            <v>KIRGIZİSTAN</v>
          </cell>
        </row>
        <row r="3187">
          <cell r="E3187">
            <v>2</v>
          </cell>
          <cell r="F3187">
            <v>4</v>
          </cell>
          <cell r="H3187">
            <v>1</v>
          </cell>
          <cell r="L3187">
            <v>1</v>
          </cell>
          <cell r="M3187" t="str">
            <v>KIRGIZİSTAN</v>
          </cell>
        </row>
        <row r="3188">
          <cell r="E3188">
            <v>2</v>
          </cell>
          <cell r="F3188">
            <v>4</v>
          </cell>
          <cell r="H3188">
            <v>2</v>
          </cell>
          <cell r="L3188">
            <v>1</v>
          </cell>
          <cell r="M3188" t="str">
            <v>KIRGIZİSTAN</v>
          </cell>
        </row>
        <row r="3189">
          <cell r="E3189">
            <v>2</v>
          </cell>
          <cell r="F3189">
            <v>4</v>
          </cell>
          <cell r="H3189">
            <v>2</v>
          </cell>
          <cell r="L3189">
            <v>1</v>
          </cell>
          <cell r="M3189" t="str">
            <v>KIRGIZİSTAN</v>
          </cell>
        </row>
        <row r="3190">
          <cell r="E3190">
            <v>2</v>
          </cell>
          <cell r="F3190">
            <v>4</v>
          </cell>
          <cell r="H3190">
            <v>2</v>
          </cell>
          <cell r="L3190">
            <v>1</v>
          </cell>
          <cell r="M3190" t="str">
            <v>KIRGIZİSTAN</v>
          </cell>
        </row>
        <row r="3191">
          <cell r="E3191">
            <v>2</v>
          </cell>
          <cell r="F3191">
            <v>4</v>
          </cell>
          <cell r="H3191">
            <v>2</v>
          </cell>
          <cell r="L3191">
            <v>2</v>
          </cell>
          <cell r="M3191" t="str">
            <v>KIRGIZİSTAN</v>
          </cell>
        </row>
        <row r="3192">
          <cell r="E3192">
            <v>2</v>
          </cell>
          <cell r="F3192">
            <v>4</v>
          </cell>
          <cell r="H3192">
            <v>2</v>
          </cell>
          <cell r="L3192">
            <v>1</v>
          </cell>
          <cell r="M3192" t="str">
            <v>KIRGIZİSTAN</v>
          </cell>
        </row>
        <row r="3193">
          <cell r="E3193">
            <v>2</v>
          </cell>
          <cell r="F3193">
            <v>4</v>
          </cell>
          <cell r="H3193">
            <v>2</v>
          </cell>
          <cell r="L3193">
            <v>1</v>
          </cell>
          <cell r="M3193" t="str">
            <v>KIRGIZİSTAN</v>
          </cell>
        </row>
        <row r="3194">
          <cell r="E3194">
            <v>2</v>
          </cell>
          <cell r="F3194">
            <v>4</v>
          </cell>
          <cell r="H3194">
            <v>2</v>
          </cell>
          <cell r="L3194">
            <v>1</v>
          </cell>
          <cell r="M3194" t="str">
            <v>KIRGIZİSTAN</v>
          </cell>
        </row>
        <row r="3195">
          <cell r="E3195">
            <v>2</v>
          </cell>
          <cell r="F3195">
            <v>4</v>
          </cell>
          <cell r="H3195">
            <v>2</v>
          </cell>
          <cell r="L3195">
            <v>2</v>
          </cell>
          <cell r="M3195" t="str">
            <v>KIRGIZİSTAN</v>
          </cell>
        </row>
        <row r="3196">
          <cell r="E3196">
            <v>2</v>
          </cell>
          <cell r="F3196">
            <v>4</v>
          </cell>
          <cell r="H3196">
            <v>2</v>
          </cell>
          <cell r="L3196">
            <v>1</v>
          </cell>
          <cell r="M3196" t="str">
            <v>KIRGIZİSTAN</v>
          </cell>
        </row>
        <row r="3197">
          <cell r="E3197">
            <v>2</v>
          </cell>
          <cell r="F3197">
            <v>4</v>
          </cell>
          <cell r="H3197">
            <v>2</v>
          </cell>
          <cell r="L3197">
            <v>1</v>
          </cell>
          <cell r="M3197" t="str">
            <v>KIRGIZİSTAN</v>
          </cell>
        </row>
        <row r="3198">
          <cell r="E3198">
            <v>2</v>
          </cell>
          <cell r="F3198">
            <v>4</v>
          </cell>
          <cell r="H3198">
            <v>2</v>
          </cell>
          <cell r="L3198">
            <v>1</v>
          </cell>
          <cell r="M3198" t="str">
            <v>KIRGIZİSTAN</v>
          </cell>
        </row>
        <row r="3199">
          <cell r="E3199">
            <v>2</v>
          </cell>
          <cell r="F3199">
            <v>4</v>
          </cell>
          <cell r="H3199">
            <v>2</v>
          </cell>
          <cell r="L3199">
            <v>1</v>
          </cell>
          <cell r="M3199" t="str">
            <v>KIRGIZİSTAN</v>
          </cell>
        </row>
        <row r="3200">
          <cell r="E3200">
            <v>2</v>
          </cell>
          <cell r="F3200">
            <v>4</v>
          </cell>
          <cell r="H3200">
            <v>2</v>
          </cell>
          <cell r="L3200">
            <v>1</v>
          </cell>
          <cell r="M3200" t="str">
            <v>KIRGIZİSTAN</v>
          </cell>
        </row>
        <row r="3201">
          <cell r="E3201">
            <v>2</v>
          </cell>
          <cell r="F3201">
            <v>4</v>
          </cell>
          <cell r="H3201">
            <v>2</v>
          </cell>
          <cell r="L3201">
            <v>1</v>
          </cell>
          <cell r="M3201" t="str">
            <v>KIRGIZİSTAN</v>
          </cell>
        </row>
        <row r="3202">
          <cell r="E3202">
            <v>2</v>
          </cell>
          <cell r="F3202">
            <v>4</v>
          </cell>
          <cell r="H3202">
            <v>2</v>
          </cell>
          <cell r="L3202">
            <v>1</v>
          </cell>
          <cell r="M3202" t="str">
            <v>KIRGIZİSTAN</v>
          </cell>
        </row>
        <row r="3203">
          <cell r="E3203">
            <v>2</v>
          </cell>
          <cell r="F3203">
            <v>4</v>
          </cell>
          <cell r="H3203">
            <v>2</v>
          </cell>
          <cell r="L3203">
            <v>1</v>
          </cell>
          <cell r="M3203" t="str">
            <v>KIRGIZİSTAN</v>
          </cell>
        </row>
        <row r="3204">
          <cell r="E3204">
            <v>2</v>
          </cell>
          <cell r="F3204">
            <v>4</v>
          </cell>
          <cell r="H3204">
            <v>2</v>
          </cell>
          <cell r="L3204">
            <v>1</v>
          </cell>
          <cell r="M3204" t="str">
            <v>D</v>
          </cell>
        </row>
        <row r="3205">
          <cell r="E3205">
            <v>2</v>
          </cell>
          <cell r="F3205">
            <v>4</v>
          </cell>
          <cell r="H3205">
            <v>2</v>
          </cell>
          <cell r="L3205">
            <v>1</v>
          </cell>
          <cell r="M3205" t="str">
            <v>D</v>
          </cell>
        </row>
        <row r="3206">
          <cell r="E3206">
            <v>2</v>
          </cell>
          <cell r="F3206">
            <v>4</v>
          </cell>
          <cell r="H3206">
            <v>2</v>
          </cell>
          <cell r="L3206" t="str">
            <v>H</v>
          </cell>
          <cell r="M3206" t="str">
            <v>D</v>
          </cell>
        </row>
        <row r="3207">
          <cell r="E3207">
            <v>2</v>
          </cell>
          <cell r="F3207">
            <v>4</v>
          </cell>
          <cell r="H3207">
            <v>2</v>
          </cell>
          <cell r="L3207">
            <v>1</v>
          </cell>
          <cell r="M3207" t="str">
            <v>D</v>
          </cell>
        </row>
        <row r="3208">
          <cell r="E3208">
            <v>2</v>
          </cell>
          <cell r="F3208">
            <v>4</v>
          </cell>
          <cell r="H3208">
            <v>2</v>
          </cell>
          <cell r="L3208">
            <v>1</v>
          </cell>
          <cell r="M3208" t="str">
            <v>SNG</v>
          </cell>
        </row>
        <row r="3209">
          <cell r="E3209">
            <v>2</v>
          </cell>
          <cell r="F3209">
            <v>4</v>
          </cell>
          <cell r="H3209">
            <v>2</v>
          </cell>
          <cell r="L3209">
            <v>1</v>
          </cell>
          <cell r="M3209" t="str">
            <v>SNG</v>
          </cell>
        </row>
        <row r="3210">
          <cell r="E3210">
            <v>2</v>
          </cell>
          <cell r="F3210">
            <v>4</v>
          </cell>
          <cell r="H3210">
            <v>2</v>
          </cell>
          <cell r="L3210">
            <v>1</v>
          </cell>
          <cell r="M3210" t="str">
            <v>SNG</v>
          </cell>
        </row>
        <row r="3211">
          <cell r="E3211">
            <v>2</v>
          </cell>
          <cell r="F3211">
            <v>5</v>
          </cell>
          <cell r="H3211">
            <v>2</v>
          </cell>
          <cell r="L3211">
            <v>1</v>
          </cell>
          <cell r="M3211" t="str">
            <v>KIRGIZİSTAN</v>
          </cell>
        </row>
        <row r="3212">
          <cell r="E3212">
            <v>2</v>
          </cell>
          <cell r="F3212">
            <v>5</v>
          </cell>
          <cell r="H3212">
            <v>2</v>
          </cell>
          <cell r="L3212">
            <v>2</v>
          </cell>
          <cell r="M3212" t="str">
            <v>KIRGIZİSTAN</v>
          </cell>
        </row>
        <row r="3213">
          <cell r="E3213">
            <v>2</v>
          </cell>
          <cell r="F3213">
            <v>5</v>
          </cell>
          <cell r="H3213">
            <v>2</v>
          </cell>
          <cell r="L3213">
            <v>1</v>
          </cell>
          <cell r="M3213" t="str">
            <v>KIRGIZİSTAN</v>
          </cell>
        </row>
        <row r="3214">
          <cell r="E3214">
            <v>2</v>
          </cell>
          <cell r="F3214">
            <v>5</v>
          </cell>
          <cell r="H3214">
            <v>2</v>
          </cell>
          <cell r="L3214">
            <v>1</v>
          </cell>
          <cell r="M3214" t="str">
            <v>KIRGIZİSTAN</v>
          </cell>
        </row>
        <row r="3215">
          <cell r="E3215">
            <v>2</v>
          </cell>
          <cell r="F3215">
            <v>5</v>
          </cell>
          <cell r="H3215">
            <v>2</v>
          </cell>
          <cell r="L3215">
            <v>1</v>
          </cell>
          <cell r="M3215" t="str">
            <v>KIRGIZİSTAN</v>
          </cell>
        </row>
        <row r="3216">
          <cell r="E3216">
            <v>2</v>
          </cell>
          <cell r="F3216">
            <v>5</v>
          </cell>
          <cell r="H3216">
            <v>2</v>
          </cell>
          <cell r="L3216">
            <v>1</v>
          </cell>
          <cell r="M3216" t="str">
            <v>KIRGIZİSTAN</v>
          </cell>
        </row>
        <row r="3217">
          <cell r="E3217">
            <v>2</v>
          </cell>
          <cell r="F3217">
            <v>5</v>
          </cell>
          <cell r="H3217">
            <v>2</v>
          </cell>
          <cell r="L3217">
            <v>1</v>
          </cell>
          <cell r="M3217" t="str">
            <v>KIRGIZİSTAN</v>
          </cell>
        </row>
        <row r="3218">
          <cell r="E3218">
            <v>2</v>
          </cell>
          <cell r="F3218">
            <v>5</v>
          </cell>
          <cell r="H3218">
            <v>2</v>
          </cell>
          <cell r="L3218">
            <v>1</v>
          </cell>
          <cell r="M3218" t="str">
            <v>KIRGIZİSTAN</v>
          </cell>
        </row>
        <row r="3219">
          <cell r="E3219">
            <v>2</v>
          </cell>
          <cell r="F3219">
            <v>5</v>
          </cell>
          <cell r="H3219">
            <v>2</v>
          </cell>
          <cell r="L3219">
            <v>1</v>
          </cell>
          <cell r="M3219" t="str">
            <v>KIRGIZİSTAN</v>
          </cell>
        </row>
        <row r="3220">
          <cell r="E3220">
            <v>2</v>
          </cell>
          <cell r="F3220">
            <v>5</v>
          </cell>
          <cell r="H3220">
            <v>2</v>
          </cell>
          <cell r="L3220">
            <v>1</v>
          </cell>
          <cell r="M3220" t="str">
            <v>KIRGIZİSTAN</v>
          </cell>
        </row>
        <row r="3221">
          <cell r="E3221">
            <v>2</v>
          </cell>
          <cell r="F3221">
            <v>5</v>
          </cell>
          <cell r="H3221">
            <v>2</v>
          </cell>
          <cell r="L3221">
            <v>1</v>
          </cell>
          <cell r="M3221" t="str">
            <v>KIRGIZİSTAN</v>
          </cell>
        </row>
        <row r="3222">
          <cell r="E3222">
            <v>2</v>
          </cell>
          <cell r="F3222">
            <v>5</v>
          </cell>
          <cell r="H3222">
            <v>2</v>
          </cell>
          <cell r="L3222">
            <v>1</v>
          </cell>
          <cell r="M3222" t="str">
            <v>KIRGIZİSTAN</v>
          </cell>
        </row>
        <row r="3223">
          <cell r="E3223">
            <v>2</v>
          </cell>
          <cell r="F3223">
            <v>5</v>
          </cell>
          <cell r="H3223">
            <v>2</v>
          </cell>
          <cell r="L3223">
            <v>1</v>
          </cell>
          <cell r="M3223" t="str">
            <v>KIRGIZİSTAN</v>
          </cell>
        </row>
        <row r="3224">
          <cell r="E3224">
            <v>2</v>
          </cell>
          <cell r="F3224">
            <v>5</v>
          </cell>
          <cell r="H3224">
            <v>2</v>
          </cell>
          <cell r="L3224">
            <v>1</v>
          </cell>
          <cell r="M3224" t="str">
            <v>KIRGIZİSTAN</v>
          </cell>
        </row>
        <row r="3225">
          <cell r="E3225">
            <v>2</v>
          </cell>
          <cell r="F3225">
            <v>5</v>
          </cell>
          <cell r="H3225">
            <v>2</v>
          </cell>
          <cell r="L3225">
            <v>1</v>
          </cell>
          <cell r="M3225" t="str">
            <v>KIRGIZİSTAN</v>
          </cell>
        </row>
        <row r="3226">
          <cell r="E3226">
            <v>2</v>
          </cell>
          <cell r="F3226">
            <v>5</v>
          </cell>
          <cell r="H3226">
            <v>2</v>
          </cell>
          <cell r="L3226">
            <v>1</v>
          </cell>
          <cell r="M3226" t="str">
            <v>KIRGIZİSTAN</v>
          </cell>
        </row>
        <row r="3227">
          <cell r="E3227">
            <v>2</v>
          </cell>
          <cell r="F3227">
            <v>5</v>
          </cell>
          <cell r="H3227">
            <v>2</v>
          </cell>
          <cell r="L3227">
            <v>1</v>
          </cell>
          <cell r="M3227" t="str">
            <v>KIRGIZİSTAN</v>
          </cell>
        </row>
        <row r="3228">
          <cell r="E3228">
            <v>2</v>
          </cell>
          <cell r="F3228">
            <v>5</v>
          </cell>
          <cell r="H3228">
            <v>2</v>
          </cell>
          <cell r="L3228">
            <v>1</v>
          </cell>
          <cell r="M3228" t="str">
            <v>KIRGIZİSTAN</v>
          </cell>
        </row>
        <row r="3229">
          <cell r="E3229">
            <v>2</v>
          </cell>
          <cell r="F3229">
            <v>5</v>
          </cell>
          <cell r="H3229">
            <v>2</v>
          </cell>
          <cell r="L3229">
            <v>1</v>
          </cell>
          <cell r="M3229" t="str">
            <v>KIRGIZİSTAN</v>
          </cell>
        </row>
        <row r="3230">
          <cell r="E3230">
            <v>2</v>
          </cell>
          <cell r="F3230">
            <v>5</v>
          </cell>
          <cell r="H3230">
            <v>2</v>
          </cell>
          <cell r="L3230">
            <v>1</v>
          </cell>
          <cell r="M3230" t="str">
            <v>KIRGIZİSTAN</v>
          </cell>
        </row>
        <row r="3231">
          <cell r="E3231">
            <v>2</v>
          </cell>
          <cell r="F3231">
            <v>5</v>
          </cell>
          <cell r="H3231">
            <v>2</v>
          </cell>
          <cell r="L3231">
            <v>1</v>
          </cell>
          <cell r="M3231" t="str">
            <v>KIRGIZİSTAN</v>
          </cell>
        </row>
        <row r="3232">
          <cell r="E3232">
            <v>2</v>
          </cell>
          <cell r="F3232">
            <v>5</v>
          </cell>
          <cell r="H3232">
            <v>2</v>
          </cell>
          <cell r="L3232">
            <v>1</v>
          </cell>
          <cell r="M3232" t="str">
            <v>KIRGIZİSTAN</v>
          </cell>
        </row>
        <row r="3233">
          <cell r="E3233">
            <v>2</v>
          </cell>
          <cell r="F3233">
            <v>5</v>
          </cell>
          <cell r="H3233">
            <v>2</v>
          </cell>
          <cell r="L3233">
            <v>1</v>
          </cell>
          <cell r="M3233" t="str">
            <v>KIRGIZİSTAN</v>
          </cell>
        </row>
        <row r="3234">
          <cell r="E3234">
            <v>2</v>
          </cell>
          <cell r="F3234">
            <v>5</v>
          </cell>
          <cell r="H3234">
            <v>2</v>
          </cell>
          <cell r="L3234">
            <v>1</v>
          </cell>
          <cell r="M3234" t="str">
            <v>KIRGIZİSTAN</v>
          </cell>
        </row>
        <row r="3235">
          <cell r="E3235">
            <v>2</v>
          </cell>
          <cell r="F3235">
            <v>5</v>
          </cell>
          <cell r="H3235">
            <v>2</v>
          </cell>
          <cell r="L3235">
            <v>1</v>
          </cell>
          <cell r="M3235" t="str">
            <v>KIRGIZİSTAN</v>
          </cell>
        </row>
        <row r="3236">
          <cell r="E3236">
            <v>2</v>
          </cell>
          <cell r="F3236">
            <v>5</v>
          </cell>
          <cell r="H3236">
            <v>2</v>
          </cell>
          <cell r="L3236">
            <v>1</v>
          </cell>
          <cell r="M3236" t="str">
            <v>KIRGIZİSTAN</v>
          </cell>
        </row>
        <row r="3237">
          <cell r="E3237">
            <v>2</v>
          </cell>
          <cell r="F3237">
            <v>5</v>
          </cell>
          <cell r="H3237">
            <v>2</v>
          </cell>
          <cell r="L3237">
            <v>1</v>
          </cell>
          <cell r="M3237" t="str">
            <v>KIRGIZİSTAN</v>
          </cell>
        </row>
        <row r="3238">
          <cell r="E3238">
            <v>2</v>
          </cell>
          <cell r="F3238">
            <v>5</v>
          </cell>
          <cell r="H3238">
            <v>2</v>
          </cell>
          <cell r="L3238">
            <v>1</v>
          </cell>
          <cell r="M3238" t="str">
            <v>KIRGIZİSTAN</v>
          </cell>
        </row>
        <row r="3239">
          <cell r="E3239">
            <v>2</v>
          </cell>
          <cell r="F3239">
            <v>5</v>
          </cell>
          <cell r="H3239">
            <v>2</v>
          </cell>
          <cell r="L3239">
            <v>2</v>
          </cell>
          <cell r="M3239" t="str">
            <v>KIRGIZİSTAN</v>
          </cell>
        </row>
        <row r="3240">
          <cell r="E3240">
            <v>2</v>
          </cell>
          <cell r="F3240">
            <v>5</v>
          </cell>
          <cell r="H3240">
            <v>2</v>
          </cell>
          <cell r="L3240">
            <v>2</v>
          </cell>
          <cell r="M3240" t="str">
            <v>KIRGIZİSTAN</v>
          </cell>
        </row>
        <row r="3241">
          <cell r="E3241">
            <v>2</v>
          </cell>
          <cell r="F3241">
            <v>5</v>
          </cell>
          <cell r="H3241">
            <v>2</v>
          </cell>
          <cell r="L3241">
            <v>1</v>
          </cell>
          <cell r="M3241" t="str">
            <v>KIRGIZİSTAN</v>
          </cell>
        </row>
        <row r="3242">
          <cell r="E3242">
            <v>2</v>
          </cell>
          <cell r="F3242">
            <v>5</v>
          </cell>
          <cell r="H3242">
            <v>2</v>
          </cell>
          <cell r="L3242">
            <v>1</v>
          </cell>
          <cell r="M3242" t="str">
            <v>KIRGIZİSTAN</v>
          </cell>
        </row>
        <row r="3243">
          <cell r="E3243">
            <v>2</v>
          </cell>
          <cell r="F3243">
            <v>5</v>
          </cell>
          <cell r="H3243">
            <v>2</v>
          </cell>
          <cell r="L3243">
            <v>1</v>
          </cell>
          <cell r="M3243" t="str">
            <v>D</v>
          </cell>
        </row>
        <row r="3244">
          <cell r="E3244">
            <v>2</v>
          </cell>
          <cell r="F3244">
            <v>5</v>
          </cell>
          <cell r="H3244">
            <v>2</v>
          </cell>
          <cell r="L3244">
            <v>3</v>
          </cell>
          <cell r="M3244" t="str">
            <v>KIRGIZİSTAN</v>
          </cell>
        </row>
        <row r="3245">
          <cell r="E3245">
            <v>2</v>
          </cell>
          <cell r="F3245">
            <v>5</v>
          </cell>
          <cell r="H3245">
            <v>2</v>
          </cell>
          <cell r="L3245">
            <v>1</v>
          </cell>
          <cell r="M3245" t="str">
            <v>D</v>
          </cell>
        </row>
        <row r="3246">
          <cell r="E3246">
            <v>2</v>
          </cell>
          <cell r="F3246">
            <v>5</v>
          </cell>
          <cell r="H3246">
            <v>2</v>
          </cell>
          <cell r="L3246">
            <v>1</v>
          </cell>
          <cell r="M3246" t="str">
            <v>SNG</v>
          </cell>
        </row>
        <row r="3247">
          <cell r="E3247">
            <v>2</v>
          </cell>
          <cell r="F3247">
            <v>5</v>
          </cell>
          <cell r="H3247">
            <v>2</v>
          </cell>
          <cell r="L3247">
            <v>1</v>
          </cell>
          <cell r="M3247" t="str">
            <v>SNG</v>
          </cell>
        </row>
        <row r="3248">
          <cell r="E3248">
            <v>2</v>
          </cell>
          <cell r="F3248">
            <v>5</v>
          </cell>
          <cell r="H3248">
            <v>2</v>
          </cell>
          <cell r="L3248">
            <v>1</v>
          </cell>
          <cell r="M3248" t="str">
            <v>SNG</v>
          </cell>
        </row>
        <row r="3249">
          <cell r="E3249">
            <v>2</v>
          </cell>
          <cell r="F3249">
            <v>5</v>
          </cell>
          <cell r="H3249">
            <v>2</v>
          </cell>
          <cell r="L3249">
            <v>1</v>
          </cell>
          <cell r="M3249" t="str">
            <v>SNG</v>
          </cell>
        </row>
        <row r="3250">
          <cell r="E3250">
            <v>2</v>
          </cell>
          <cell r="F3250">
            <v>5</v>
          </cell>
          <cell r="H3250">
            <v>2</v>
          </cell>
          <cell r="L3250">
            <v>1</v>
          </cell>
          <cell r="M3250" t="str">
            <v>SNG</v>
          </cell>
        </row>
        <row r="3251">
          <cell r="E3251">
            <v>3</v>
          </cell>
          <cell r="F3251">
            <v>1</v>
          </cell>
          <cell r="H3251">
            <v>2</v>
          </cell>
          <cell r="L3251">
            <v>1</v>
          </cell>
          <cell r="M3251" t="str">
            <v>KIRGIZİSTAN</v>
          </cell>
        </row>
        <row r="3252">
          <cell r="E3252">
            <v>3</v>
          </cell>
          <cell r="F3252">
            <v>1</v>
          </cell>
          <cell r="H3252">
            <v>2</v>
          </cell>
          <cell r="L3252">
            <v>1</v>
          </cell>
          <cell r="M3252" t="str">
            <v>KIRGIZİSTAN</v>
          </cell>
        </row>
        <row r="3253">
          <cell r="E3253">
            <v>3</v>
          </cell>
          <cell r="F3253">
            <v>1</v>
          </cell>
          <cell r="H3253">
            <v>2</v>
          </cell>
          <cell r="L3253">
            <v>1</v>
          </cell>
          <cell r="M3253" t="str">
            <v>KIRGIZİSTAN</v>
          </cell>
        </row>
        <row r="3254">
          <cell r="E3254">
            <v>3</v>
          </cell>
          <cell r="F3254">
            <v>1</v>
          </cell>
          <cell r="H3254">
            <v>2</v>
          </cell>
          <cell r="L3254">
            <v>2</v>
          </cell>
          <cell r="M3254" t="str">
            <v>KIRGIZİSTAN</v>
          </cell>
        </row>
        <row r="3255">
          <cell r="E3255">
            <v>3</v>
          </cell>
          <cell r="F3255">
            <v>1</v>
          </cell>
          <cell r="H3255">
            <v>2</v>
          </cell>
          <cell r="L3255">
            <v>1</v>
          </cell>
          <cell r="M3255" t="str">
            <v>KIRGIZİSTAN</v>
          </cell>
        </row>
        <row r="3256">
          <cell r="E3256">
            <v>3</v>
          </cell>
          <cell r="F3256">
            <v>1</v>
          </cell>
          <cell r="H3256">
            <v>2</v>
          </cell>
          <cell r="L3256">
            <v>1</v>
          </cell>
          <cell r="M3256" t="str">
            <v>KIRGIZİSTAN</v>
          </cell>
        </row>
        <row r="3257">
          <cell r="E3257">
            <v>3</v>
          </cell>
          <cell r="F3257">
            <v>1</v>
          </cell>
          <cell r="H3257">
            <v>2</v>
          </cell>
          <cell r="L3257">
            <v>1</v>
          </cell>
          <cell r="M3257" t="str">
            <v>KIRGIZİSTAN</v>
          </cell>
        </row>
        <row r="3258">
          <cell r="E3258">
            <v>3</v>
          </cell>
          <cell r="F3258">
            <v>1</v>
          </cell>
          <cell r="H3258">
            <v>2</v>
          </cell>
          <cell r="L3258">
            <v>1</v>
          </cell>
          <cell r="M3258" t="str">
            <v>KIRGIZİSTAN</v>
          </cell>
        </row>
        <row r="3259">
          <cell r="E3259">
            <v>3</v>
          </cell>
          <cell r="F3259">
            <v>1</v>
          </cell>
          <cell r="H3259">
            <v>2</v>
          </cell>
          <cell r="L3259">
            <v>1</v>
          </cell>
          <cell r="M3259" t="str">
            <v>KIRGIZİSTAN</v>
          </cell>
        </row>
        <row r="3260">
          <cell r="E3260">
            <v>3</v>
          </cell>
          <cell r="F3260">
            <v>1</v>
          </cell>
          <cell r="H3260">
            <v>2</v>
          </cell>
          <cell r="L3260">
            <v>1</v>
          </cell>
          <cell r="M3260" t="str">
            <v>KIRGIZİSTAN</v>
          </cell>
        </row>
        <row r="3261">
          <cell r="E3261">
            <v>3</v>
          </cell>
          <cell r="F3261">
            <v>1</v>
          </cell>
          <cell r="H3261">
            <v>2</v>
          </cell>
          <cell r="L3261">
            <v>1</v>
          </cell>
          <cell r="M3261" t="str">
            <v>KIRGIZİSTAN</v>
          </cell>
        </row>
        <row r="3262">
          <cell r="E3262">
            <v>3</v>
          </cell>
          <cell r="F3262">
            <v>1</v>
          </cell>
          <cell r="H3262">
            <v>2</v>
          </cell>
          <cell r="L3262">
            <v>1</v>
          </cell>
          <cell r="M3262" t="str">
            <v>KIRGIZİSTAN</v>
          </cell>
        </row>
        <row r="3263">
          <cell r="E3263">
            <v>3</v>
          </cell>
          <cell r="F3263">
            <v>1</v>
          </cell>
          <cell r="H3263">
            <v>2</v>
          </cell>
          <cell r="L3263">
            <v>1</v>
          </cell>
          <cell r="M3263" t="str">
            <v>KIRGIZİSTAN</v>
          </cell>
        </row>
        <row r="3264">
          <cell r="E3264">
            <v>3</v>
          </cell>
          <cell r="F3264">
            <v>1</v>
          </cell>
          <cell r="H3264">
            <v>2</v>
          </cell>
          <cell r="L3264">
            <v>1</v>
          </cell>
          <cell r="M3264" t="str">
            <v>KIRGIZİSTAN</v>
          </cell>
        </row>
        <row r="3265">
          <cell r="E3265">
            <v>3</v>
          </cell>
          <cell r="F3265">
            <v>1</v>
          </cell>
          <cell r="H3265">
            <v>2</v>
          </cell>
          <cell r="L3265">
            <v>1</v>
          </cell>
          <cell r="M3265" t="str">
            <v>KIRGIZİSTAN</v>
          </cell>
        </row>
        <row r="3266">
          <cell r="E3266">
            <v>3</v>
          </cell>
          <cell r="F3266">
            <v>1</v>
          </cell>
          <cell r="H3266">
            <v>2</v>
          </cell>
          <cell r="L3266">
            <v>1</v>
          </cell>
          <cell r="M3266" t="str">
            <v>KIRGIZİSTAN</v>
          </cell>
        </row>
        <row r="3267">
          <cell r="E3267">
            <v>3</v>
          </cell>
          <cell r="F3267">
            <v>1</v>
          </cell>
          <cell r="H3267">
            <v>2</v>
          </cell>
          <cell r="L3267">
            <v>1</v>
          </cell>
          <cell r="M3267" t="str">
            <v>KIRGIZİSTAN</v>
          </cell>
        </row>
        <row r="3268">
          <cell r="E3268">
            <v>3</v>
          </cell>
          <cell r="F3268">
            <v>1</v>
          </cell>
          <cell r="H3268">
            <v>2</v>
          </cell>
          <cell r="L3268">
            <v>1</v>
          </cell>
          <cell r="M3268" t="str">
            <v>KIRGIZİSTAN</v>
          </cell>
        </row>
        <row r="3269">
          <cell r="E3269">
            <v>3</v>
          </cell>
          <cell r="F3269">
            <v>1</v>
          </cell>
          <cell r="H3269">
            <v>2</v>
          </cell>
          <cell r="L3269">
            <v>1</v>
          </cell>
          <cell r="M3269" t="str">
            <v>KIRGIZİSTAN</v>
          </cell>
        </row>
        <row r="3270">
          <cell r="E3270">
            <v>3</v>
          </cell>
          <cell r="F3270">
            <v>1</v>
          </cell>
          <cell r="H3270">
            <v>2</v>
          </cell>
          <cell r="L3270">
            <v>1</v>
          </cell>
          <cell r="M3270" t="str">
            <v>KIRGIZİSTAN</v>
          </cell>
        </row>
        <row r="3271">
          <cell r="E3271">
            <v>3</v>
          </cell>
          <cell r="F3271">
            <v>1</v>
          </cell>
          <cell r="H3271">
            <v>2</v>
          </cell>
          <cell r="L3271">
            <v>1</v>
          </cell>
          <cell r="M3271" t="str">
            <v>KIRGIZİSTAN</v>
          </cell>
        </row>
        <row r="3272">
          <cell r="E3272">
            <v>3</v>
          </cell>
          <cell r="F3272">
            <v>1</v>
          </cell>
          <cell r="H3272">
            <v>2</v>
          </cell>
          <cell r="L3272">
            <v>2</v>
          </cell>
          <cell r="M3272" t="str">
            <v>KIRGIZİSTAN</v>
          </cell>
        </row>
        <row r="3273">
          <cell r="E3273">
            <v>3</v>
          </cell>
          <cell r="F3273">
            <v>1</v>
          </cell>
          <cell r="H3273">
            <v>2</v>
          </cell>
          <cell r="L3273">
            <v>1</v>
          </cell>
          <cell r="M3273" t="str">
            <v>KIRGIZİSTAN</v>
          </cell>
        </row>
        <row r="3274">
          <cell r="E3274">
            <v>3</v>
          </cell>
          <cell r="F3274">
            <v>1</v>
          </cell>
          <cell r="H3274">
            <v>2</v>
          </cell>
          <cell r="L3274">
            <v>1</v>
          </cell>
          <cell r="M3274" t="str">
            <v>KIRGIZİSTAN</v>
          </cell>
        </row>
        <row r="3275">
          <cell r="E3275">
            <v>3</v>
          </cell>
          <cell r="F3275">
            <v>1</v>
          </cell>
          <cell r="H3275">
            <v>2</v>
          </cell>
          <cell r="L3275">
            <v>1</v>
          </cell>
          <cell r="M3275" t="str">
            <v>KIRGIZİSTAN</v>
          </cell>
        </row>
        <row r="3276">
          <cell r="E3276">
            <v>3</v>
          </cell>
          <cell r="F3276">
            <v>1</v>
          </cell>
          <cell r="H3276">
            <v>2</v>
          </cell>
          <cell r="L3276">
            <v>1</v>
          </cell>
          <cell r="M3276" t="str">
            <v>KIRGIZİSTAN</v>
          </cell>
        </row>
        <row r="3277">
          <cell r="E3277">
            <v>3</v>
          </cell>
          <cell r="F3277">
            <v>1</v>
          </cell>
          <cell r="H3277">
            <v>2</v>
          </cell>
          <cell r="L3277">
            <v>1</v>
          </cell>
          <cell r="M3277" t="str">
            <v>KIRGIZİSTAN</v>
          </cell>
        </row>
        <row r="3278">
          <cell r="E3278">
            <v>3</v>
          </cell>
          <cell r="F3278">
            <v>1</v>
          </cell>
          <cell r="H3278">
            <v>2</v>
          </cell>
          <cell r="L3278">
            <v>2</v>
          </cell>
          <cell r="M3278" t="str">
            <v>KIRGIZİSTAN</v>
          </cell>
        </row>
        <row r="3279">
          <cell r="E3279">
            <v>3</v>
          </cell>
          <cell r="F3279">
            <v>1</v>
          </cell>
          <cell r="H3279">
            <v>2</v>
          </cell>
          <cell r="L3279">
            <v>1</v>
          </cell>
          <cell r="M3279" t="str">
            <v>KIRGIZİSTAN</v>
          </cell>
        </row>
        <row r="3280">
          <cell r="E3280">
            <v>3</v>
          </cell>
          <cell r="F3280">
            <v>1</v>
          </cell>
          <cell r="H3280">
            <v>2</v>
          </cell>
          <cell r="L3280">
            <v>1</v>
          </cell>
          <cell r="M3280" t="str">
            <v>KIRGIZİSTAN</v>
          </cell>
        </row>
        <row r="3281">
          <cell r="E3281">
            <v>3</v>
          </cell>
          <cell r="F3281">
            <v>1</v>
          </cell>
          <cell r="H3281">
            <v>2</v>
          </cell>
          <cell r="L3281">
            <v>1</v>
          </cell>
          <cell r="M3281" t="str">
            <v>KIRGIZİSTAN</v>
          </cell>
        </row>
        <row r="3282">
          <cell r="E3282">
            <v>3</v>
          </cell>
          <cell r="F3282">
            <v>1</v>
          </cell>
          <cell r="H3282">
            <v>2</v>
          </cell>
          <cell r="L3282">
            <v>1</v>
          </cell>
          <cell r="M3282" t="str">
            <v>KIRGIZİSTAN</v>
          </cell>
        </row>
        <row r="3283">
          <cell r="E3283">
            <v>3</v>
          </cell>
          <cell r="F3283">
            <v>1</v>
          </cell>
          <cell r="H3283">
            <v>2</v>
          </cell>
          <cell r="L3283">
            <v>1</v>
          </cell>
          <cell r="M3283" t="str">
            <v>KIRGIZİSTAN</v>
          </cell>
        </row>
        <row r="3284">
          <cell r="E3284">
            <v>3</v>
          </cell>
          <cell r="F3284">
            <v>1</v>
          </cell>
          <cell r="H3284">
            <v>2</v>
          </cell>
          <cell r="L3284">
            <v>1</v>
          </cell>
          <cell r="M3284" t="str">
            <v>KIRGIZİSTAN</v>
          </cell>
        </row>
        <row r="3285">
          <cell r="E3285">
            <v>3</v>
          </cell>
          <cell r="F3285">
            <v>1</v>
          </cell>
          <cell r="H3285">
            <v>2</v>
          </cell>
          <cell r="L3285">
            <v>1</v>
          </cell>
          <cell r="M3285" t="str">
            <v>D</v>
          </cell>
        </row>
        <row r="3286">
          <cell r="E3286">
            <v>3</v>
          </cell>
          <cell r="F3286">
            <v>1</v>
          </cell>
          <cell r="H3286">
            <v>2</v>
          </cell>
          <cell r="L3286">
            <v>1</v>
          </cell>
          <cell r="M3286" t="str">
            <v>SNG</v>
          </cell>
        </row>
        <row r="3287">
          <cell r="E3287">
            <v>3</v>
          </cell>
          <cell r="F3287">
            <v>1</v>
          </cell>
          <cell r="H3287">
            <v>2</v>
          </cell>
          <cell r="L3287">
            <v>1</v>
          </cell>
          <cell r="M3287" t="str">
            <v>SNG</v>
          </cell>
        </row>
        <row r="3288">
          <cell r="E3288">
            <v>3</v>
          </cell>
          <cell r="F3288">
            <v>1</v>
          </cell>
          <cell r="H3288">
            <v>2</v>
          </cell>
          <cell r="L3288">
            <v>1</v>
          </cell>
          <cell r="M3288" t="str">
            <v>D</v>
          </cell>
        </row>
        <row r="3289">
          <cell r="E3289">
            <v>3</v>
          </cell>
          <cell r="F3289">
            <v>2</v>
          </cell>
          <cell r="H3289">
            <v>2</v>
          </cell>
          <cell r="L3289">
            <v>1</v>
          </cell>
          <cell r="M3289" t="str">
            <v>KIRGIZİSTAN</v>
          </cell>
        </row>
        <row r="3290">
          <cell r="E3290">
            <v>3</v>
          </cell>
          <cell r="F3290">
            <v>2</v>
          </cell>
          <cell r="H3290">
            <v>2</v>
          </cell>
          <cell r="L3290">
            <v>1</v>
          </cell>
          <cell r="M3290" t="str">
            <v>KIRGIZİSTAN</v>
          </cell>
        </row>
        <row r="3291">
          <cell r="E3291">
            <v>3</v>
          </cell>
          <cell r="F3291">
            <v>2</v>
          </cell>
          <cell r="H3291">
            <v>2</v>
          </cell>
          <cell r="L3291">
            <v>1</v>
          </cell>
          <cell r="M3291" t="str">
            <v>KIRGIZİSTAN</v>
          </cell>
        </row>
        <row r="3292">
          <cell r="E3292">
            <v>3</v>
          </cell>
          <cell r="F3292">
            <v>2</v>
          </cell>
          <cell r="H3292">
            <v>2</v>
          </cell>
          <cell r="L3292">
            <v>1</v>
          </cell>
          <cell r="M3292" t="str">
            <v>KIRGIZİSTAN</v>
          </cell>
        </row>
        <row r="3293">
          <cell r="E3293">
            <v>3</v>
          </cell>
          <cell r="F3293">
            <v>2</v>
          </cell>
          <cell r="H3293">
            <v>2</v>
          </cell>
          <cell r="L3293">
            <v>2</v>
          </cell>
          <cell r="M3293" t="str">
            <v>KIRGIZİSTAN</v>
          </cell>
        </row>
        <row r="3294">
          <cell r="E3294">
            <v>3</v>
          </cell>
          <cell r="F3294">
            <v>2</v>
          </cell>
          <cell r="H3294">
            <v>2</v>
          </cell>
          <cell r="L3294">
            <v>1</v>
          </cell>
          <cell r="M3294" t="str">
            <v>KIRGIZİSTAN</v>
          </cell>
        </row>
        <row r="3295">
          <cell r="E3295">
            <v>3</v>
          </cell>
          <cell r="F3295">
            <v>2</v>
          </cell>
          <cell r="H3295">
            <v>2</v>
          </cell>
          <cell r="L3295">
            <v>1</v>
          </cell>
          <cell r="M3295" t="str">
            <v>KIRGIZİSTAN</v>
          </cell>
        </row>
        <row r="3296">
          <cell r="E3296">
            <v>3</v>
          </cell>
          <cell r="F3296">
            <v>2</v>
          </cell>
          <cell r="H3296">
            <v>2</v>
          </cell>
          <cell r="L3296">
            <v>1</v>
          </cell>
          <cell r="M3296" t="str">
            <v>KIRGIZİSTAN</v>
          </cell>
        </row>
        <row r="3297">
          <cell r="E3297">
            <v>3</v>
          </cell>
          <cell r="F3297">
            <v>2</v>
          </cell>
          <cell r="H3297">
            <v>2</v>
          </cell>
          <cell r="L3297">
            <v>1</v>
          </cell>
          <cell r="M3297" t="str">
            <v>KIRGIZİSTAN</v>
          </cell>
        </row>
        <row r="3298">
          <cell r="E3298">
            <v>3</v>
          </cell>
          <cell r="F3298">
            <v>2</v>
          </cell>
          <cell r="H3298">
            <v>2</v>
          </cell>
          <cell r="L3298">
            <v>1</v>
          </cell>
          <cell r="M3298" t="str">
            <v>KIRGIZİSTAN</v>
          </cell>
        </row>
        <row r="3299">
          <cell r="E3299">
            <v>3</v>
          </cell>
          <cell r="F3299">
            <v>2</v>
          </cell>
          <cell r="H3299">
            <v>2</v>
          </cell>
          <cell r="L3299">
            <v>1</v>
          </cell>
          <cell r="M3299" t="str">
            <v>KIRGIZİSTAN</v>
          </cell>
        </row>
        <row r="3300">
          <cell r="E3300">
            <v>3</v>
          </cell>
          <cell r="F3300">
            <v>2</v>
          </cell>
          <cell r="H3300">
            <v>2</v>
          </cell>
          <cell r="L3300">
            <v>1</v>
          </cell>
          <cell r="M3300" t="str">
            <v>KIRGIZİSTAN</v>
          </cell>
        </row>
        <row r="3301">
          <cell r="E3301">
            <v>3</v>
          </cell>
          <cell r="F3301">
            <v>2</v>
          </cell>
          <cell r="H3301">
            <v>2</v>
          </cell>
          <cell r="L3301">
            <v>1</v>
          </cell>
          <cell r="M3301" t="str">
            <v>KIRGIZİSTAN</v>
          </cell>
        </row>
        <row r="3302">
          <cell r="E3302">
            <v>3</v>
          </cell>
          <cell r="F3302">
            <v>2</v>
          </cell>
          <cell r="H3302">
            <v>2</v>
          </cell>
          <cell r="L3302">
            <v>1</v>
          </cell>
          <cell r="M3302" t="str">
            <v>KIRGIZİSTAN</v>
          </cell>
        </row>
        <row r="3303">
          <cell r="E3303">
            <v>3</v>
          </cell>
          <cell r="F3303">
            <v>2</v>
          </cell>
          <cell r="H3303">
            <v>2</v>
          </cell>
          <cell r="L3303">
            <v>1</v>
          </cell>
          <cell r="M3303" t="str">
            <v>KIRGIZİSTAN</v>
          </cell>
        </row>
        <row r="3304">
          <cell r="E3304">
            <v>3</v>
          </cell>
          <cell r="F3304">
            <v>2</v>
          </cell>
          <cell r="H3304">
            <v>2</v>
          </cell>
          <cell r="L3304">
            <v>1</v>
          </cell>
          <cell r="M3304" t="str">
            <v>KIRGIZİSTAN</v>
          </cell>
        </row>
        <row r="3305">
          <cell r="E3305">
            <v>3</v>
          </cell>
          <cell r="F3305">
            <v>2</v>
          </cell>
          <cell r="H3305">
            <v>2</v>
          </cell>
          <cell r="L3305">
            <v>1</v>
          </cell>
          <cell r="M3305" t="str">
            <v>KIRGIZİSTAN</v>
          </cell>
        </row>
        <row r="3306">
          <cell r="E3306">
            <v>3</v>
          </cell>
          <cell r="F3306">
            <v>2</v>
          </cell>
          <cell r="H3306">
            <v>2</v>
          </cell>
          <cell r="L3306">
            <v>1</v>
          </cell>
          <cell r="M3306" t="str">
            <v>KIRGIZİSTAN</v>
          </cell>
        </row>
        <row r="3307">
          <cell r="E3307">
            <v>3</v>
          </cell>
          <cell r="F3307">
            <v>2</v>
          </cell>
          <cell r="H3307">
            <v>2</v>
          </cell>
          <cell r="L3307">
            <v>1</v>
          </cell>
          <cell r="M3307" t="str">
            <v>KIRGIZİSTAN</v>
          </cell>
        </row>
        <row r="3308">
          <cell r="E3308">
            <v>3</v>
          </cell>
          <cell r="F3308">
            <v>2</v>
          </cell>
          <cell r="H3308">
            <v>2</v>
          </cell>
          <cell r="L3308">
            <v>1</v>
          </cell>
          <cell r="M3308" t="str">
            <v>KIRGIZİSTAN</v>
          </cell>
        </row>
        <row r="3309">
          <cell r="E3309">
            <v>3</v>
          </cell>
          <cell r="F3309">
            <v>2</v>
          </cell>
          <cell r="H3309">
            <v>2</v>
          </cell>
          <cell r="L3309">
            <v>1</v>
          </cell>
          <cell r="M3309" t="str">
            <v>KIRGIZİSTAN</v>
          </cell>
        </row>
        <row r="3310">
          <cell r="E3310">
            <v>3</v>
          </cell>
          <cell r="F3310">
            <v>2</v>
          </cell>
          <cell r="H3310">
            <v>2</v>
          </cell>
          <cell r="L3310">
            <v>1</v>
          </cell>
          <cell r="M3310" t="str">
            <v>KIRGIZİSTAN</v>
          </cell>
        </row>
        <row r="3311">
          <cell r="E3311">
            <v>3</v>
          </cell>
          <cell r="F3311">
            <v>2</v>
          </cell>
          <cell r="H3311">
            <v>2</v>
          </cell>
          <cell r="L3311">
            <v>1</v>
          </cell>
          <cell r="M3311" t="str">
            <v>KIRGIZİSTAN</v>
          </cell>
        </row>
        <row r="3312">
          <cell r="E3312">
            <v>3</v>
          </cell>
          <cell r="F3312">
            <v>2</v>
          </cell>
          <cell r="H3312">
            <v>2</v>
          </cell>
          <cell r="L3312">
            <v>2</v>
          </cell>
          <cell r="M3312" t="str">
            <v>KIRGIZİSTAN</v>
          </cell>
        </row>
        <row r="3313">
          <cell r="E3313">
            <v>3</v>
          </cell>
          <cell r="F3313">
            <v>2</v>
          </cell>
          <cell r="H3313">
            <v>2</v>
          </cell>
          <cell r="L3313">
            <v>2</v>
          </cell>
          <cell r="M3313" t="str">
            <v>KIRGIZİSTAN</v>
          </cell>
        </row>
        <row r="3314">
          <cell r="E3314">
            <v>3</v>
          </cell>
          <cell r="F3314">
            <v>2</v>
          </cell>
          <cell r="H3314">
            <v>2</v>
          </cell>
          <cell r="L3314">
            <v>1</v>
          </cell>
          <cell r="M3314" t="str">
            <v>KIRGIZİSTAN</v>
          </cell>
        </row>
        <row r="3315">
          <cell r="E3315">
            <v>3</v>
          </cell>
          <cell r="F3315">
            <v>2</v>
          </cell>
          <cell r="H3315">
            <v>2</v>
          </cell>
          <cell r="L3315">
            <v>2</v>
          </cell>
          <cell r="M3315" t="str">
            <v>KIRGIZİSTAN</v>
          </cell>
        </row>
        <row r="3316">
          <cell r="E3316">
            <v>3</v>
          </cell>
          <cell r="F3316">
            <v>2</v>
          </cell>
          <cell r="H3316">
            <v>2</v>
          </cell>
          <cell r="L3316">
            <v>2</v>
          </cell>
          <cell r="M3316" t="str">
            <v>KIRGIZİSTAN</v>
          </cell>
        </row>
        <row r="3317">
          <cell r="E3317">
            <v>3</v>
          </cell>
          <cell r="F3317">
            <v>2</v>
          </cell>
          <cell r="H3317">
            <v>2</v>
          </cell>
          <cell r="L3317">
            <v>1</v>
          </cell>
          <cell r="M3317" t="str">
            <v>KIRGIZİSTAN</v>
          </cell>
        </row>
        <row r="3318">
          <cell r="E3318">
            <v>3</v>
          </cell>
          <cell r="F3318">
            <v>2</v>
          </cell>
          <cell r="H3318">
            <v>2</v>
          </cell>
          <cell r="L3318">
            <v>1</v>
          </cell>
          <cell r="M3318" t="str">
            <v>KIRGIZİSTAN</v>
          </cell>
        </row>
        <row r="3319">
          <cell r="E3319">
            <v>3</v>
          </cell>
          <cell r="F3319">
            <v>2</v>
          </cell>
          <cell r="H3319">
            <v>2</v>
          </cell>
          <cell r="L3319">
            <v>1</v>
          </cell>
          <cell r="M3319" t="str">
            <v>KIRGIZİSTAN</v>
          </cell>
        </row>
        <row r="3320">
          <cell r="E3320">
            <v>3</v>
          </cell>
          <cell r="F3320">
            <v>2</v>
          </cell>
          <cell r="H3320">
            <v>2</v>
          </cell>
          <cell r="L3320">
            <v>1</v>
          </cell>
          <cell r="M3320" t="str">
            <v>KIRGIZİSTAN</v>
          </cell>
        </row>
        <row r="3321">
          <cell r="E3321">
            <v>3</v>
          </cell>
          <cell r="F3321">
            <v>2</v>
          </cell>
          <cell r="H3321">
            <v>2</v>
          </cell>
          <cell r="L3321">
            <v>2</v>
          </cell>
          <cell r="M3321" t="str">
            <v>KIRGIZİSTAN</v>
          </cell>
        </row>
        <row r="3322">
          <cell r="E3322">
            <v>3</v>
          </cell>
          <cell r="F3322">
            <v>2</v>
          </cell>
          <cell r="H3322">
            <v>2</v>
          </cell>
          <cell r="L3322">
            <v>1</v>
          </cell>
          <cell r="M3322" t="str">
            <v>D</v>
          </cell>
        </row>
        <row r="3323">
          <cell r="E3323">
            <v>3</v>
          </cell>
          <cell r="F3323">
            <v>2</v>
          </cell>
          <cell r="H3323">
            <v>2</v>
          </cell>
          <cell r="L3323">
            <v>3</v>
          </cell>
          <cell r="M3323" t="str">
            <v>KIRGIZİSTAN</v>
          </cell>
        </row>
        <row r="3324">
          <cell r="E3324">
            <v>3</v>
          </cell>
          <cell r="F3324">
            <v>2</v>
          </cell>
          <cell r="H3324">
            <v>2</v>
          </cell>
          <cell r="L3324">
            <v>1</v>
          </cell>
          <cell r="M3324" t="str">
            <v>D</v>
          </cell>
        </row>
        <row r="3325">
          <cell r="E3325">
            <v>3</v>
          </cell>
          <cell r="F3325">
            <v>2</v>
          </cell>
          <cell r="H3325">
            <v>2</v>
          </cell>
          <cell r="L3325">
            <v>1</v>
          </cell>
          <cell r="M3325" t="str">
            <v>D</v>
          </cell>
        </row>
        <row r="3326">
          <cell r="E3326">
            <v>3</v>
          </cell>
          <cell r="F3326">
            <v>2</v>
          </cell>
          <cell r="H3326">
            <v>2</v>
          </cell>
          <cell r="L3326">
            <v>1</v>
          </cell>
          <cell r="M3326" t="str">
            <v>D</v>
          </cell>
        </row>
        <row r="3327">
          <cell r="E3327">
            <v>3</v>
          </cell>
          <cell r="F3327">
            <v>2</v>
          </cell>
          <cell r="H3327">
            <v>2</v>
          </cell>
          <cell r="L3327">
            <v>1</v>
          </cell>
          <cell r="M3327" t="str">
            <v>D</v>
          </cell>
        </row>
        <row r="3328">
          <cell r="E3328">
            <v>3</v>
          </cell>
          <cell r="F3328">
            <v>2</v>
          </cell>
          <cell r="H3328">
            <v>2</v>
          </cell>
          <cell r="L3328">
            <v>1</v>
          </cell>
          <cell r="M3328" t="str">
            <v>SNG</v>
          </cell>
        </row>
        <row r="3329">
          <cell r="E3329">
            <v>3</v>
          </cell>
          <cell r="F3329">
            <v>2</v>
          </cell>
          <cell r="H3329">
            <v>2</v>
          </cell>
          <cell r="L3329">
            <v>1</v>
          </cell>
          <cell r="M3329" t="str">
            <v>D</v>
          </cell>
        </row>
        <row r="3330">
          <cell r="E3330">
            <v>3</v>
          </cell>
          <cell r="F3330">
            <v>3</v>
          </cell>
          <cell r="H3330">
            <v>2</v>
          </cell>
          <cell r="L3330">
            <v>1</v>
          </cell>
          <cell r="M3330" t="str">
            <v>KIRGIZİSTAN</v>
          </cell>
        </row>
        <row r="3331">
          <cell r="E3331">
            <v>3</v>
          </cell>
          <cell r="F3331">
            <v>3</v>
          </cell>
          <cell r="H3331">
            <v>2</v>
          </cell>
          <cell r="L3331">
            <v>1</v>
          </cell>
          <cell r="M3331" t="str">
            <v>KIRGIZİSTAN</v>
          </cell>
        </row>
        <row r="3332">
          <cell r="E3332">
            <v>3</v>
          </cell>
          <cell r="F3332">
            <v>3</v>
          </cell>
          <cell r="H3332">
            <v>2</v>
          </cell>
          <cell r="L3332">
            <v>1</v>
          </cell>
          <cell r="M3332" t="str">
            <v>KIRGIZİSTAN</v>
          </cell>
        </row>
        <row r="3333">
          <cell r="E3333">
            <v>3</v>
          </cell>
          <cell r="F3333">
            <v>3</v>
          </cell>
          <cell r="H3333">
            <v>2</v>
          </cell>
          <cell r="L3333">
            <v>1</v>
          </cell>
          <cell r="M3333" t="str">
            <v>KIRGIZİSTAN</v>
          </cell>
        </row>
        <row r="3334">
          <cell r="E3334">
            <v>3</v>
          </cell>
          <cell r="F3334">
            <v>3</v>
          </cell>
          <cell r="H3334">
            <v>2</v>
          </cell>
          <cell r="L3334">
            <v>1</v>
          </cell>
          <cell r="M3334" t="str">
            <v>KIRGIZİSTAN</v>
          </cell>
        </row>
        <row r="3335">
          <cell r="E3335">
            <v>3</v>
          </cell>
          <cell r="F3335">
            <v>3</v>
          </cell>
          <cell r="H3335">
            <v>2</v>
          </cell>
          <cell r="L3335">
            <v>1</v>
          </cell>
          <cell r="M3335" t="str">
            <v>KIRGIZİSTAN</v>
          </cell>
        </row>
        <row r="3336">
          <cell r="E3336">
            <v>3</v>
          </cell>
          <cell r="F3336">
            <v>3</v>
          </cell>
          <cell r="H3336">
            <v>2</v>
          </cell>
          <cell r="L3336">
            <v>1</v>
          </cell>
          <cell r="M3336" t="str">
            <v>KIRGIZİSTAN</v>
          </cell>
        </row>
        <row r="3337">
          <cell r="E3337">
            <v>3</v>
          </cell>
          <cell r="F3337">
            <v>3</v>
          </cell>
          <cell r="H3337">
            <v>2</v>
          </cell>
          <cell r="L3337">
            <v>1</v>
          </cell>
          <cell r="M3337" t="str">
            <v>KIRGIZİSTAN</v>
          </cell>
        </row>
        <row r="3338">
          <cell r="E3338">
            <v>3</v>
          </cell>
          <cell r="F3338">
            <v>3</v>
          </cell>
          <cell r="H3338">
            <v>2</v>
          </cell>
          <cell r="L3338">
            <v>1</v>
          </cell>
          <cell r="M3338" t="str">
            <v>KIRGIZİSTAN</v>
          </cell>
        </row>
        <row r="3339">
          <cell r="E3339">
            <v>3</v>
          </cell>
          <cell r="F3339">
            <v>3</v>
          </cell>
          <cell r="H3339">
            <v>2</v>
          </cell>
          <cell r="L3339">
            <v>1</v>
          </cell>
          <cell r="M3339" t="str">
            <v>KIRGIZİSTAN</v>
          </cell>
        </row>
        <row r="3340">
          <cell r="E3340">
            <v>3</v>
          </cell>
          <cell r="F3340">
            <v>3</v>
          </cell>
          <cell r="H3340">
            <v>2</v>
          </cell>
          <cell r="L3340">
            <v>2</v>
          </cell>
          <cell r="M3340" t="str">
            <v>KIRGIZİSTAN</v>
          </cell>
        </row>
        <row r="3341">
          <cell r="E3341">
            <v>3</v>
          </cell>
          <cell r="F3341">
            <v>3</v>
          </cell>
          <cell r="H3341">
            <v>2</v>
          </cell>
          <cell r="L3341">
            <v>1</v>
          </cell>
          <cell r="M3341" t="str">
            <v>KIRGIZİSTAN</v>
          </cell>
        </row>
        <row r="3342">
          <cell r="E3342">
            <v>3</v>
          </cell>
          <cell r="F3342">
            <v>3</v>
          </cell>
          <cell r="H3342">
            <v>2</v>
          </cell>
          <cell r="L3342">
            <v>1</v>
          </cell>
          <cell r="M3342" t="str">
            <v>KIRGIZİSTAN</v>
          </cell>
        </row>
        <row r="3343">
          <cell r="E3343">
            <v>3</v>
          </cell>
          <cell r="F3343">
            <v>3</v>
          </cell>
          <cell r="H3343">
            <v>2</v>
          </cell>
          <cell r="L3343">
            <v>1</v>
          </cell>
          <cell r="M3343" t="str">
            <v>KIRGIZİSTAN</v>
          </cell>
        </row>
        <row r="3344">
          <cell r="E3344">
            <v>3</v>
          </cell>
          <cell r="F3344">
            <v>3</v>
          </cell>
          <cell r="H3344">
            <v>2</v>
          </cell>
          <cell r="L3344">
            <v>1</v>
          </cell>
          <cell r="M3344" t="str">
            <v>KIRGIZİSTAN</v>
          </cell>
        </row>
        <row r="3345">
          <cell r="E3345">
            <v>3</v>
          </cell>
          <cell r="F3345">
            <v>3</v>
          </cell>
          <cell r="H3345">
            <v>2</v>
          </cell>
          <cell r="L3345">
            <v>1</v>
          </cell>
          <cell r="M3345" t="str">
            <v>KIRGIZİSTAN</v>
          </cell>
        </row>
        <row r="3346">
          <cell r="E3346">
            <v>3</v>
          </cell>
          <cell r="F3346">
            <v>3</v>
          </cell>
          <cell r="H3346">
            <v>2</v>
          </cell>
          <cell r="L3346">
            <v>1</v>
          </cell>
          <cell r="M3346" t="str">
            <v>KIRGIZİSTAN</v>
          </cell>
        </row>
        <row r="3347">
          <cell r="E3347">
            <v>3</v>
          </cell>
          <cell r="F3347">
            <v>3</v>
          </cell>
          <cell r="H3347">
            <v>2</v>
          </cell>
          <cell r="L3347" t="str">
            <v>H</v>
          </cell>
          <cell r="M3347" t="str">
            <v>KIRGIZİSTAN</v>
          </cell>
        </row>
        <row r="3348">
          <cell r="E3348">
            <v>3</v>
          </cell>
          <cell r="F3348">
            <v>3</v>
          </cell>
          <cell r="H3348">
            <v>2</v>
          </cell>
          <cell r="L3348">
            <v>1</v>
          </cell>
          <cell r="M3348" t="str">
            <v>KIRGIZİSTAN</v>
          </cell>
        </row>
        <row r="3349">
          <cell r="E3349">
            <v>3</v>
          </cell>
          <cell r="F3349">
            <v>3</v>
          </cell>
          <cell r="H3349">
            <v>2</v>
          </cell>
          <cell r="L3349">
            <v>1</v>
          </cell>
          <cell r="M3349" t="str">
            <v>KIRGIZİSTAN</v>
          </cell>
        </row>
        <row r="3350">
          <cell r="E3350">
            <v>3</v>
          </cell>
          <cell r="F3350">
            <v>3</v>
          </cell>
          <cell r="H3350">
            <v>2</v>
          </cell>
          <cell r="L3350">
            <v>1</v>
          </cell>
          <cell r="M3350" t="str">
            <v>KIRGIZİSTAN</v>
          </cell>
        </row>
        <row r="3351">
          <cell r="E3351">
            <v>3</v>
          </cell>
          <cell r="F3351">
            <v>3</v>
          </cell>
          <cell r="H3351">
            <v>2</v>
          </cell>
          <cell r="L3351">
            <v>1</v>
          </cell>
          <cell r="M3351" t="str">
            <v>KIRGIZİSTAN</v>
          </cell>
        </row>
        <row r="3352">
          <cell r="E3352">
            <v>3</v>
          </cell>
          <cell r="F3352">
            <v>3</v>
          </cell>
          <cell r="H3352">
            <v>2</v>
          </cell>
          <cell r="L3352">
            <v>1</v>
          </cell>
          <cell r="M3352" t="str">
            <v>KIRGIZİSTAN</v>
          </cell>
        </row>
        <row r="3353">
          <cell r="E3353">
            <v>3</v>
          </cell>
          <cell r="F3353">
            <v>3</v>
          </cell>
          <cell r="H3353">
            <v>2</v>
          </cell>
          <cell r="L3353">
            <v>2</v>
          </cell>
          <cell r="M3353" t="str">
            <v>KIRGIZİSTAN</v>
          </cell>
        </row>
        <row r="3354">
          <cell r="E3354">
            <v>3</v>
          </cell>
          <cell r="F3354">
            <v>3</v>
          </cell>
          <cell r="H3354">
            <v>2</v>
          </cell>
          <cell r="L3354">
            <v>1</v>
          </cell>
          <cell r="M3354" t="str">
            <v>KIRGIZİSTAN</v>
          </cell>
        </row>
        <row r="3355">
          <cell r="E3355">
            <v>3</v>
          </cell>
          <cell r="F3355">
            <v>3</v>
          </cell>
          <cell r="H3355">
            <v>2</v>
          </cell>
          <cell r="L3355">
            <v>2</v>
          </cell>
          <cell r="M3355" t="str">
            <v>KIRGIZİSTAN</v>
          </cell>
        </row>
        <row r="3356">
          <cell r="E3356">
            <v>3</v>
          </cell>
          <cell r="F3356">
            <v>3</v>
          </cell>
          <cell r="H3356">
            <v>2</v>
          </cell>
          <cell r="L3356">
            <v>1</v>
          </cell>
          <cell r="M3356" t="str">
            <v>KIRGIZİSTAN</v>
          </cell>
        </row>
        <row r="3357">
          <cell r="E3357">
            <v>3</v>
          </cell>
          <cell r="F3357">
            <v>3</v>
          </cell>
          <cell r="H3357">
            <v>2</v>
          </cell>
          <cell r="L3357">
            <v>1</v>
          </cell>
          <cell r="M3357" t="str">
            <v>KIRGIZİSTAN</v>
          </cell>
        </row>
        <row r="3358">
          <cell r="E3358">
            <v>3</v>
          </cell>
          <cell r="F3358">
            <v>3</v>
          </cell>
          <cell r="H3358">
            <v>2</v>
          </cell>
          <cell r="L3358">
            <v>2</v>
          </cell>
          <cell r="M3358" t="str">
            <v>KIRGIZİSTAN</v>
          </cell>
        </row>
        <row r="3359">
          <cell r="E3359">
            <v>3</v>
          </cell>
          <cell r="F3359">
            <v>3</v>
          </cell>
          <cell r="H3359">
            <v>2</v>
          </cell>
          <cell r="L3359">
            <v>1</v>
          </cell>
          <cell r="M3359" t="str">
            <v>KIRGIZİSTAN</v>
          </cell>
        </row>
        <row r="3360">
          <cell r="E3360">
            <v>3</v>
          </cell>
          <cell r="F3360">
            <v>3</v>
          </cell>
          <cell r="H3360">
            <v>2</v>
          </cell>
          <cell r="L3360">
            <v>1</v>
          </cell>
          <cell r="M3360" t="str">
            <v>KIRGIZİSTAN</v>
          </cell>
        </row>
        <row r="3361">
          <cell r="E3361">
            <v>3</v>
          </cell>
          <cell r="F3361">
            <v>3</v>
          </cell>
          <cell r="H3361">
            <v>2</v>
          </cell>
          <cell r="L3361">
            <v>1</v>
          </cell>
          <cell r="M3361" t="str">
            <v>KIRGIZİSTAN</v>
          </cell>
        </row>
        <row r="3362">
          <cell r="E3362">
            <v>3</v>
          </cell>
          <cell r="F3362">
            <v>3</v>
          </cell>
          <cell r="H3362">
            <v>2</v>
          </cell>
          <cell r="L3362">
            <v>2</v>
          </cell>
          <cell r="M3362" t="str">
            <v>KIRGIZİSTAN</v>
          </cell>
        </row>
        <row r="3363">
          <cell r="E3363">
            <v>3</v>
          </cell>
          <cell r="F3363">
            <v>3</v>
          </cell>
          <cell r="H3363">
            <v>2</v>
          </cell>
          <cell r="L3363">
            <v>2</v>
          </cell>
          <cell r="M3363" t="str">
            <v>KIRGIZİSTAN</v>
          </cell>
        </row>
        <row r="3364">
          <cell r="E3364">
            <v>3</v>
          </cell>
          <cell r="F3364">
            <v>3</v>
          </cell>
          <cell r="H3364">
            <v>2</v>
          </cell>
          <cell r="L3364">
            <v>2</v>
          </cell>
          <cell r="M3364" t="str">
            <v>KIRGIZİSTAN</v>
          </cell>
        </row>
        <row r="3365">
          <cell r="E3365">
            <v>3</v>
          </cell>
          <cell r="F3365">
            <v>3</v>
          </cell>
          <cell r="H3365">
            <v>2</v>
          </cell>
          <cell r="L3365">
            <v>1</v>
          </cell>
          <cell r="M3365" t="str">
            <v>KIRGIZİSTAN</v>
          </cell>
        </row>
        <row r="3366">
          <cell r="E3366">
            <v>3</v>
          </cell>
          <cell r="F3366">
            <v>3</v>
          </cell>
          <cell r="H3366">
            <v>2</v>
          </cell>
          <cell r="L3366">
            <v>2</v>
          </cell>
          <cell r="M3366" t="str">
            <v>KIRGIZİSTAN</v>
          </cell>
        </row>
        <row r="3367">
          <cell r="E3367">
            <v>3</v>
          </cell>
          <cell r="F3367">
            <v>3</v>
          </cell>
          <cell r="H3367">
            <v>2</v>
          </cell>
          <cell r="L3367">
            <v>2</v>
          </cell>
          <cell r="M3367" t="str">
            <v>KIRGIZİSTAN</v>
          </cell>
        </row>
        <row r="3368">
          <cell r="E3368">
            <v>3</v>
          </cell>
          <cell r="F3368">
            <v>3</v>
          </cell>
          <cell r="H3368">
            <v>2</v>
          </cell>
          <cell r="L3368">
            <v>1</v>
          </cell>
          <cell r="M3368" t="str">
            <v>D</v>
          </cell>
        </row>
        <row r="3369">
          <cell r="E3369">
            <v>3</v>
          </cell>
          <cell r="F3369">
            <v>3</v>
          </cell>
          <cell r="H3369">
            <v>2</v>
          </cell>
          <cell r="L3369">
            <v>1</v>
          </cell>
          <cell r="M3369" t="str">
            <v>D</v>
          </cell>
        </row>
        <row r="3370">
          <cell r="E3370">
            <v>3</v>
          </cell>
          <cell r="F3370">
            <v>3</v>
          </cell>
          <cell r="H3370">
            <v>2</v>
          </cell>
          <cell r="L3370">
            <v>1</v>
          </cell>
          <cell r="M3370" t="str">
            <v>D</v>
          </cell>
        </row>
        <row r="3371">
          <cell r="E3371">
            <v>3</v>
          </cell>
          <cell r="F3371">
            <v>3</v>
          </cell>
          <cell r="H3371">
            <v>2</v>
          </cell>
          <cell r="L3371">
            <v>1</v>
          </cell>
          <cell r="M3371" t="str">
            <v>D</v>
          </cell>
        </row>
        <row r="3372">
          <cell r="E3372">
            <v>3</v>
          </cell>
          <cell r="F3372">
            <v>3</v>
          </cell>
          <cell r="H3372">
            <v>2</v>
          </cell>
          <cell r="L3372">
            <v>1</v>
          </cell>
          <cell r="M3372" t="str">
            <v>SNG</v>
          </cell>
        </row>
        <row r="3373">
          <cell r="E3373">
            <v>3</v>
          </cell>
          <cell r="F3373">
            <v>3</v>
          </cell>
          <cell r="H3373">
            <v>2</v>
          </cell>
          <cell r="L3373">
            <v>1</v>
          </cell>
          <cell r="M3373" t="str">
            <v>SNG</v>
          </cell>
        </row>
        <row r="3374">
          <cell r="E3374">
            <v>3</v>
          </cell>
          <cell r="F3374">
            <v>3</v>
          </cell>
          <cell r="H3374">
            <v>2</v>
          </cell>
          <cell r="L3374">
            <v>1</v>
          </cell>
          <cell r="M3374" t="str">
            <v>SNG</v>
          </cell>
        </row>
        <row r="3375">
          <cell r="E3375">
            <v>3</v>
          </cell>
          <cell r="F3375">
            <v>3</v>
          </cell>
          <cell r="H3375">
            <v>2</v>
          </cell>
          <cell r="L3375">
            <v>1</v>
          </cell>
          <cell r="M3375" t="str">
            <v>D</v>
          </cell>
        </row>
        <row r="3376">
          <cell r="E3376">
            <v>3</v>
          </cell>
          <cell r="F3376">
            <v>3</v>
          </cell>
          <cell r="H3376">
            <v>2</v>
          </cell>
          <cell r="L3376">
            <v>1</v>
          </cell>
          <cell r="M3376" t="str">
            <v>D</v>
          </cell>
        </row>
        <row r="3377">
          <cell r="E3377">
            <v>3</v>
          </cell>
          <cell r="F3377">
            <v>3</v>
          </cell>
          <cell r="H3377">
            <v>2</v>
          </cell>
          <cell r="L3377">
            <v>1</v>
          </cell>
          <cell r="M3377" t="str">
            <v>SNG</v>
          </cell>
        </row>
        <row r="3378">
          <cell r="E3378">
            <v>4</v>
          </cell>
          <cell r="F3378">
            <v>1</v>
          </cell>
          <cell r="H3378">
            <v>2</v>
          </cell>
          <cell r="L3378">
            <v>2</v>
          </cell>
          <cell r="M3378" t="str">
            <v>KIRGIZİSTAN</v>
          </cell>
        </row>
        <row r="3379">
          <cell r="E3379">
            <v>4</v>
          </cell>
          <cell r="F3379">
            <v>1</v>
          </cell>
          <cell r="H3379">
            <v>2</v>
          </cell>
          <cell r="L3379">
            <v>1</v>
          </cell>
          <cell r="M3379" t="str">
            <v>KIRGIZİSTAN</v>
          </cell>
        </row>
        <row r="3380">
          <cell r="E3380">
            <v>4</v>
          </cell>
          <cell r="F3380">
            <v>1</v>
          </cell>
          <cell r="H3380">
            <v>2</v>
          </cell>
          <cell r="L3380">
            <v>2</v>
          </cell>
          <cell r="M3380" t="str">
            <v>KIRGIZİSTAN</v>
          </cell>
        </row>
        <row r="3381">
          <cell r="E3381">
            <v>4</v>
          </cell>
          <cell r="F3381">
            <v>1</v>
          </cell>
          <cell r="H3381">
            <v>2</v>
          </cell>
          <cell r="L3381">
            <v>1</v>
          </cell>
          <cell r="M3381" t="str">
            <v>KIRGIZİSTAN</v>
          </cell>
        </row>
        <row r="3382">
          <cell r="E3382">
            <v>4</v>
          </cell>
          <cell r="F3382">
            <v>1</v>
          </cell>
          <cell r="H3382">
            <v>2</v>
          </cell>
          <cell r="L3382">
            <v>2</v>
          </cell>
          <cell r="M3382" t="str">
            <v>KIRGIZİSTAN</v>
          </cell>
        </row>
        <row r="3383">
          <cell r="E3383">
            <v>4</v>
          </cell>
          <cell r="F3383">
            <v>1</v>
          </cell>
          <cell r="H3383">
            <v>2</v>
          </cell>
          <cell r="L3383">
            <v>1</v>
          </cell>
          <cell r="M3383" t="str">
            <v>KIRGIZİSTAN</v>
          </cell>
        </row>
        <row r="3384">
          <cell r="E3384">
            <v>4</v>
          </cell>
          <cell r="F3384">
            <v>1</v>
          </cell>
          <cell r="H3384">
            <v>2</v>
          </cell>
          <cell r="L3384">
            <v>1</v>
          </cell>
          <cell r="M3384" t="str">
            <v>KIRGIZİSTAN</v>
          </cell>
        </row>
        <row r="3385">
          <cell r="E3385">
            <v>4</v>
          </cell>
          <cell r="F3385">
            <v>1</v>
          </cell>
          <cell r="H3385">
            <v>2</v>
          </cell>
          <cell r="L3385">
            <v>1</v>
          </cell>
          <cell r="M3385" t="str">
            <v>KIRGIZİSTAN</v>
          </cell>
        </row>
        <row r="3386">
          <cell r="E3386">
            <v>4</v>
          </cell>
          <cell r="F3386">
            <v>1</v>
          </cell>
          <cell r="H3386">
            <v>2</v>
          </cell>
          <cell r="L3386">
            <v>1</v>
          </cell>
          <cell r="M3386" t="str">
            <v>KIRGIZİSTAN</v>
          </cell>
        </row>
        <row r="3387">
          <cell r="E3387">
            <v>4</v>
          </cell>
          <cell r="F3387">
            <v>1</v>
          </cell>
          <cell r="H3387">
            <v>2</v>
          </cell>
          <cell r="L3387">
            <v>1</v>
          </cell>
          <cell r="M3387" t="str">
            <v>KIRGIZİSTAN</v>
          </cell>
        </row>
        <row r="3388">
          <cell r="E3388">
            <v>4</v>
          </cell>
          <cell r="F3388">
            <v>1</v>
          </cell>
          <cell r="H3388">
            <v>2</v>
          </cell>
          <cell r="L3388">
            <v>1</v>
          </cell>
          <cell r="M3388" t="str">
            <v>KIRGIZİSTAN</v>
          </cell>
        </row>
        <row r="3389">
          <cell r="E3389">
            <v>4</v>
          </cell>
          <cell r="F3389">
            <v>1</v>
          </cell>
          <cell r="H3389">
            <v>2</v>
          </cell>
          <cell r="L3389">
            <v>2</v>
          </cell>
          <cell r="M3389" t="str">
            <v>KIRGIZİSTAN</v>
          </cell>
        </row>
        <row r="3390">
          <cell r="E3390">
            <v>4</v>
          </cell>
          <cell r="F3390">
            <v>1</v>
          </cell>
          <cell r="H3390">
            <v>2</v>
          </cell>
          <cell r="L3390">
            <v>1</v>
          </cell>
          <cell r="M3390" t="str">
            <v>KIRGIZİSTAN</v>
          </cell>
        </row>
        <row r="3391">
          <cell r="E3391">
            <v>4</v>
          </cell>
          <cell r="F3391">
            <v>1</v>
          </cell>
          <cell r="H3391">
            <v>2</v>
          </cell>
          <cell r="L3391">
            <v>1</v>
          </cell>
          <cell r="M3391" t="str">
            <v>KIRGIZİSTAN</v>
          </cell>
        </row>
        <row r="3392">
          <cell r="E3392">
            <v>4</v>
          </cell>
          <cell r="F3392">
            <v>1</v>
          </cell>
          <cell r="H3392">
            <v>2</v>
          </cell>
          <cell r="L3392">
            <v>1</v>
          </cell>
          <cell r="M3392" t="str">
            <v>KIRGIZİSTAN</v>
          </cell>
        </row>
        <row r="3393">
          <cell r="E3393">
            <v>4</v>
          </cell>
          <cell r="F3393">
            <v>1</v>
          </cell>
          <cell r="H3393">
            <v>2</v>
          </cell>
          <cell r="L3393">
            <v>1</v>
          </cell>
          <cell r="M3393" t="str">
            <v>KIRGIZİSTAN</v>
          </cell>
        </row>
        <row r="3394">
          <cell r="E3394">
            <v>4</v>
          </cell>
          <cell r="F3394">
            <v>1</v>
          </cell>
          <cell r="H3394">
            <v>2</v>
          </cell>
          <cell r="L3394">
            <v>1</v>
          </cell>
          <cell r="M3394" t="str">
            <v>KIRGIZİSTAN</v>
          </cell>
        </row>
        <row r="3395">
          <cell r="E3395">
            <v>4</v>
          </cell>
          <cell r="F3395">
            <v>1</v>
          </cell>
          <cell r="H3395">
            <v>2</v>
          </cell>
          <cell r="L3395">
            <v>1</v>
          </cell>
          <cell r="M3395" t="str">
            <v>KIRGIZİSTAN</v>
          </cell>
        </row>
        <row r="3396">
          <cell r="E3396">
            <v>4</v>
          </cell>
          <cell r="F3396">
            <v>1</v>
          </cell>
          <cell r="H3396">
            <v>2</v>
          </cell>
          <cell r="L3396">
            <v>1</v>
          </cell>
          <cell r="M3396" t="str">
            <v>KIRGIZİSTAN</v>
          </cell>
        </row>
        <row r="3397">
          <cell r="E3397">
            <v>4</v>
          </cell>
          <cell r="F3397">
            <v>1</v>
          </cell>
          <cell r="H3397">
            <v>2</v>
          </cell>
          <cell r="L3397">
            <v>1</v>
          </cell>
          <cell r="M3397" t="str">
            <v>KIRGIZİSTAN</v>
          </cell>
        </row>
        <row r="3398">
          <cell r="E3398">
            <v>4</v>
          </cell>
          <cell r="F3398">
            <v>1</v>
          </cell>
          <cell r="H3398">
            <v>2</v>
          </cell>
          <cell r="L3398">
            <v>1</v>
          </cell>
          <cell r="M3398" t="str">
            <v>KIRGIZİSTAN</v>
          </cell>
        </row>
        <row r="3399">
          <cell r="E3399">
            <v>4</v>
          </cell>
          <cell r="F3399">
            <v>1</v>
          </cell>
          <cell r="H3399">
            <v>2</v>
          </cell>
          <cell r="L3399">
            <v>1</v>
          </cell>
          <cell r="M3399" t="str">
            <v>KIRGIZİSTAN</v>
          </cell>
        </row>
        <row r="3400">
          <cell r="E3400">
            <v>4</v>
          </cell>
          <cell r="F3400">
            <v>1</v>
          </cell>
          <cell r="H3400">
            <v>2</v>
          </cell>
          <cell r="L3400">
            <v>1</v>
          </cell>
          <cell r="M3400" t="str">
            <v>KIRGIZİSTAN</v>
          </cell>
        </row>
        <row r="3401">
          <cell r="E3401">
            <v>4</v>
          </cell>
          <cell r="F3401">
            <v>1</v>
          </cell>
          <cell r="H3401">
            <v>2</v>
          </cell>
          <cell r="L3401">
            <v>1</v>
          </cell>
          <cell r="M3401" t="str">
            <v>KIRGIZİSTAN</v>
          </cell>
        </row>
        <row r="3402">
          <cell r="E3402">
            <v>4</v>
          </cell>
          <cell r="F3402">
            <v>1</v>
          </cell>
          <cell r="H3402">
            <v>1</v>
          </cell>
          <cell r="L3402">
            <v>1</v>
          </cell>
          <cell r="M3402" t="str">
            <v>KIRGIZİSTAN</v>
          </cell>
        </row>
        <row r="3403">
          <cell r="E3403">
            <v>4</v>
          </cell>
          <cell r="F3403">
            <v>1</v>
          </cell>
          <cell r="H3403">
            <v>1</v>
          </cell>
          <cell r="L3403">
            <v>1</v>
          </cell>
          <cell r="M3403" t="str">
            <v>KIRGIZİSTAN</v>
          </cell>
        </row>
        <row r="3404">
          <cell r="E3404">
            <v>4</v>
          </cell>
          <cell r="F3404">
            <v>1</v>
          </cell>
          <cell r="H3404">
            <v>1</v>
          </cell>
          <cell r="L3404">
            <v>1</v>
          </cell>
          <cell r="M3404" t="str">
            <v>KIRGIZİSTAN</v>
          </cell>
        </row>
        <row r="3405">
          <cell r="E3405">
            <v>4</v>
          </cell>
          <cell r="F3405">
            <v>1</v>
          </cell>
          <cell r="H3405">
            <v>1</v>
          </cell>
          <cell r="L3405">
            <v>1</v>
          </cell>
          <cell r="M3405" t="str">
            <v>KIRGIZİSTAN</v>
          </cell>
        </row>
        <row r="3406">
          <cell r="E3406">
            <v>4</v>
          </cell>
          <cell r="F3406">
            <v>1</v>
          </cell>
          <cell r="H3406">
            <v>1</v>
          </cell>
          <cell r="L3406">
            <v>1</v>
          </cell>
          <cell r="M3406" t="str">
            <v>KIRGIZİSTAN</v>
          </cell>
        </row>
        <row r="3407">
          <cell r="E3407">
            <v>4</v>
          </cell>
          <cell r="F3407">
            <v>1</v>
          </cell>
          <cell r="H3407">
            <v>1</v>
          </cell>
          <cell r="L3407">
            <v>1</v>
          </cell>
          <cell r="M3407" t="str">
            <v>KIRGIZİSTAN</v>
          </cell>
        </row>
        <row r="3408">
          <cell r="E3408">
            <v>4</v>
          </cell>
          <cell r="F3408">
            <v>1</v>
          </cell>
          <cell r="H3408">
            <v>1</v>
          </cell>
          <cell r="L3408">
            <v>2</v>
          </cell>
          <cell r="M3408" t="str">
            <v>KIRGIZİSTAN</v>
          </cell>
        </row>
        <row r="3409">
          <cell r="E3409">
            <v>4</v>
          </cell>
          <cell r="F3409">
            <v>1</v>
          </cell>
          <cell r="H3409">
            <v>1</v>
          </cell>
          <cell r="L3409">
            <v>1</v>
          </cell>
          <cell r="M3409" t="str">
            <v>KIRGIZİSTAN</v>
          </cell>
        </row>
        <row r="3410">
          <cell r="E3410">
            <v>4</v>
          </cell>
          <cell r="F3410">
            <v>1</v>
          </cell>
          <cell r="H3410">
            <v>1</v>
          </cell>
          <cell r="L3410">
            <v>2</v>
          </cell>
          <cell r="M3410" t="str">
            <v>KIRGIZİSTAN</v>
          </cell>
        </row>
        <row r="3411">
          <cell r="E3411">
            <v>4</v>
          </cell>
          <cell r="F3411">
            <v>1</v>
          </cell>
          <cell r="H3411">
            <v>1</v>
          </cell>
          <cell r="L3411">
            <v>1</v>
          </cell>
          <cell r="M3411" t="str">
            <v>KIRGIZİSTAN</v>
          </cell>
        </row>
        <row r="3412">
          <cell r="E3412">
            <v>4</v>
          </cell>
          <cell r="F3412">
            <v>1</v>
          </cell>
          <cell r="H3412">
            <v>1</v>
          </cell>
          <cell r="L3412">
            <v>1</v>
          </cell>
          <cell r="M3412" t="str">
            <v>KIRGIZİSTAN</v>
          </cell>
        </row>
        <row r="3413">
          <cell r="E3413">
            <v>4</v>
          </cell>
          <cell r="F3413">
            <v>1</v>
          </cell>
          <cell r="H3413">
            <v>1</v>
          </cell>
          <cell r="L3413">
            <v>1</v>
          </cell>
          <cell r="M3413" t="str">
            <v>KIRGIZİSTAN</v>
          </cell>
        </row>
        <row r="3414">
          <cell r="E3414">
            <v>4</v>
          </cell>
          <cell r="F3414">
            <v>1</v>
          </cell>
          <cell r="H3414">
            <v>1</v>
          </cell>
          <cell r="L3414">
            <v>2</v>
          </cell>
          <cell r="M3414" t="str">
            <v>KIRGIZİSTAN</v>
          </cell>
        </row>
        <row r="3415">
          <cell r="E3415">
            <v>4</v>
          </cell>
          <cell r="F3415">
            <v>1</v>
          </cell>
          <cell r="H3415">
            <v>1</v>
          </cell>
          <cell r="L3415">
            <v>2</v>
          </cell>
          <cell r="M3415" t="str">
            <v>KIRGIZİSTAN</v>
          </cell>
        </row>
        <row r="3416">
          <cell r="E3416">
            <v>4</v>
          </cell>
          <cell r="F3416">
            <v>1</v>
          </cell>
          <cell r="H3416">
            <v>1</v>
          </cell>
          <cell r="L3416">
            <v>1</v>
          </cell>
          <cell r="M3416" t="str">
            <v>KIRGIZİSTAN</v>
          </cell>
        </row>
        <row r="3417">
          <cell r="E3417">
            <v>4</v>
          </cell>
          <cell r="F3417">
            <v>1</v>
          </cell>
          <cell r="H3417">
            <v>1</v>
          </cell>
          <cell r="L3417">
            <v>2</v>
          </cell>
          <cell r="M3417" t="str">
            <v>KIRGIZİSTAN</v>
          </cell>
        </row>
        <row r="3418">
          <cell r="E3418">
            <v>4</v>
          </cell>
          <cell r="F3418">
            <v>1</v>
          </cell>
          <cell r="H3418">
            <v>2</v>
          </cell>
          <cell r="L3418">
            <v>1</v>
          </cell>
          <cell r="M3418" t="str">
            <v>D</v>
          </cell>
        </row>
        <row r="3419">
          <cell r="E3419">
            <v>4</v>
          </cell>
          <cell r="F3419">
            <v>1</v>
          </cell>
          <cell r="H3419">
            <v>2</v>
          </cell>
          <cell r="L3419">
            <v>1</v>
          </cell>
          <cell r="M3419" t="str">
            <v>SNG</v>
          </cell>
        </row>
        <row r="3420">
          <cell r="E3420">
            <v>4</v>
          </cell>
          <cell r="F3420">
            <v>1</v>
          </cell>
          <cell r="H3420">
            <v>2</v>
          </cell>
          <cell r="L3420">
            <v>1</v>
          </cell>
          <cell r="M3420" t="str">
            <v>SNG</v>
          </cell>
        </row>
        <row r="3421">
          <cell r="E3421">
            <v>4</v>
          </cell>
          <cell r="F3421">
            <v>1</v>
          </cell>
          <cell r="H3421">
            <v>2</v>
          </cell>
          <cell r="L3421">
            <v>1</v>
          </cell>
          <cell r="M3421" t="str">
            <v>SNG</v>
          </cell>
        </row>
        <row r="3422">
          <cell r="E3422">
            <v>4</v>
          </cell>
          <cell r="F3422">
            <v>1</v>
          </cell>
          <cell r="H3422">
            <v>2</v>
          </cell>
          <cell r="L3422">
            <v>1</v>
          </cell>
          <cell r="M3422" t="str">
            <v>SNG</v>
          </cell>
        </row>
        <row r="3423">
          <cell r="E3423">
            <v>4</v>
          </cell>
          <cell r="F3423">
            <v>2</v>
          </cell>
          <cell r="H3423">
            <v>2</v>
          </cell>
          <cell r="L3423">
            <v>1</v>
          </cell>
          <cell r="M3423" t="str">
            <v>KIRGIZİSTAN</v>
          </cell>
        </row>
        <row r="3424">
          <cell r="E3424">
            <v>4</v>
          </cell>
          <cell r="F3424">
            <v>2</v>
          </cell>
          <cell r="H3424">
            <v>2</v>
          </cell>
          <cell r="L3424">
            <v>1</v>
          </cell>
          <cell r="M3424" t="str">
            <v>KIRGIZİSTAN</v>
          </cell>
        </row>
        <row r="3425">
          <cell r="E3425">
            <v>4</v>
          </cell>
          <cell r="F3425">
            <v>2</v>
          </cell>
          <cell r="H3425">
            <v>2</v>
          </cell>
          <cell r="L3425">
            <v>1</v>
          </cell>
          <cell r="M3425" t="str">
            <v>KIRGIZİSTAN</v>
          </cell>
        </row>
        <row r="3426">
          <cell r="E3426">
            <v>4</v>
          </cell>
          <cell r="F3426">
            <v>2</v>
          </cell>
          <cell r="H3426">
            <v>2</v>
          </cell>
          <cell r="L3426">
            <v>1</v>
          </cell>
          <cell r="M3426" t="str">
            <v>KIRGIZİSTAN</v>
          </cell>
        </row>
        <row r="3427">
          <cell r="E3427">
            <v>4</v>
          </cell>
          <cell r="F3427">
            <v>2</v>
          </cell>
          <cell r="H3427">
            <v>2</v>
          </cell>
          <cell r="L3427">
            <v>1</v>
          </cell>
          <cell r="M3427" t="str">
            <v>KIRGIZİSTAN</v>
          </cell>
        </row>
        <row r="3428">
          <cell r="E3428">
            <v>4</v>
          </cell>
          <cell r="F3428">
            <v>2</v>
          </cell>
          <cell r="H3428">
            <v>2</v>
          </cell>
          <cell r="L3428">
            <v>1</v>
          </cell>
          <cell r="M3428" t="str">
            <v>KIRGIZİSTAN</v>
          </cell>
        </row>
        <row r="3429">
          <cell r="E3429">
            <v>4</v>
          </cell>
          <cell r="F3429">
            <v>2</v>
          </cell>
          <cell r="H3429">
            <v>2</v>
          </cell>
          <cell r="L3429">
            <v>1</v>
          </cell>
          <cell r="M3429" t="str">
            <v>KIRGIZİSTAN</v>
          </cell>
        </row>
        <row r="3430">
          <cell r="E3430">
            <v>4</v>
          </cell>
          <cell r="F3430">
            <v>2</v>
          </cell>
          <cell r="H3430">
            <v>2</v>
          </cell>
          <cell r="L3430">
            <v>2</v>
          </cell>
          <cell r="M3430" t="str">
            <v>KIRGIZİSTAN</v>
          </cell>
        </row>
        <row r="3431">
          <cell r="E3431">
            <v>4</v>
          </cell>
          <cell r="F3431">
            <v>2</v>
          </cell>
          <cell r="H3431">
            <v>2</v>
          </cell>
          <cell r="L3431">
            <v>1</v>
          </cell>
          <cell r="M3431" t="str">
            <v>KIRGIZİSTAN</v>
          </cell>
        </row>
        <row r="3432">
          <cell r="E3432">
            <v>4</v>
          </cell>
          <cell r="F3432">
            <v>2</v>
          </cell>
          <cell r="H3432">
            <v>2</v>
          </cell>
          <cell r="L3432">
            <v>1</v>
          </cell>
          <cell r="M3432" t="str">
            <v>KIRGIZİSTAN</v>
          </cell>
        </row>
        <row r="3433">
          <cell r="E3433">
            <v>4</v>
          </cell>
          <cell r="F3433">
            <v>2</v>
          </cell>
          <cell r="H3433">
            <v>2</v>
          </cell>
          <cell r="L3433">
            <v>2</v>
          </cell>
          <cell r="M3433" t="str">
            <v>KIRGIZİSTAN</v>
          </cell>
        </row>
        <row r="3434">
          <cell r="E3434">
            <v>4</v>
          </cell>
          <cell r="F3434">
            <v>2</v>
          </cell>
          <cell r="H3434">
            <v>2</v>
          </cell>
          <cell r="L3434">
            <v>2</v>
          </cell>
          <cell r="M3434" t="str">
            <v>KIRGIZİSTAN</v>
          </cell>
        </row>
        <row r="3435">
          <cell r="E3435">
            <v>4</v>
          </cell>
          <cell r="F3435">
            <v>2</v>
          </cell>
          <cell r="H3435">
            <v>2</v>
          </cell>
          <cell r="L3435">
            <v>1</v>
          </cell>
          <cell r="M3435" t="str">
            <v>KIRGIZİSTAN</v>
          </cell>
        </row>
        <row r="3436">
          <cell r="E3436">
            <v>4</v>
          </cell>
          <cell r="F3436">
            <v>2</v>
          </cell>
          <cell r="H3436">
            <v>2</v>
          </cell>
          <cell r="L3436">
            <v>1</v>
          </cell>
          <cell r="M3436" t="str">
            <v>KIRGIZİSTAN</v>
          </cell>
        </row>
        <row r="3437">
          <cell r="E3437">
            <v>4</v>
          </cell>
          <cell r="F3437">
            <v>2</v>
          </cell>
          <cell r="H3437">
            <v>2</v>
          </cell>
          <cell r="L3437" t="str">
            <v>H</v>
          </cell>
          <cell r="M3437" t="str">
            <v>KIRGIZİSTAN</v>
          </cell>
        </row>
        <row r="3438">
          <cell r="E3438">
            <v>4</v>
          </cell>
          <cell r="F3438">
            <v>2</v>
          </cell>
          <cell r="H3438">
            <v>2</v>
          </cell>
          <cell r="L3438">
            <v>1</v>
          </cell>
          <cell r="M3438" t="str">
            <v>KIRGIZİSTAN</v>
          </cell>
        </row>
        <row r="3439">
          <cell r="E3439">
            <v>4</v>
          </cell>
          <cell r="F3439">
            <v>2</v>
          </cell>
          <cell r="H3439">
            <v>2</v>
          </cell>
          <cell r="L3439">
            <v>2</v>
          </cell>
          <cell r="M3439" t="str">
            <v>KIRGIZİSTAN</v>
          </cell>
        </row>
        <row r="3440">
          <cell r="E3440">
            <v>4</v>
          </cell>
          <cell r="F3440">
            <v>2</v>
          </cell>
          <cell r="H3440">
            <v>2</v>
          </cell>
          <cell r="L3440">
            <v>1</v>
          </cell>
          <cell r="M3440" t="str">
            <v>KIRGIZİSTAN</v>
          </cell>
        </row>
        <row r="3441">
          <cell r="E3441">
            <v>4</v>
          </cell>
          <cell r="F3441">
            <v>2</v>
          </cell>
          <cell r="H3441">
            <v>2</v>
          </cell>
          <cell r="L3441">
            <v>1</v>
          </cell>
          <cell r="M3441" t="str">
            <v>KIRGIZİSTAN</v>
          </cell>
        </row>
        <row r="3442">
          <cell r="E3442">
            <v>4</v>
          </cell>
          <cell r="F3442">
            <v>2</v>
          </cell>
          <cell r="H3442">
            <v>2</v>
          </cell>
          <cell r="L3442">
            <v>1</v>
          </cell>
          <cell r="M3442" t="str">
            <v>SNG</v>
          </cell>
        </row>
        <row r="3443">
          <cell r="E3443">
            <v>4</v>
          </cell>
          <cell r="F3443">
            <v>3</v>
          </cell>
          <cell r="H3443">
            <v>2</v>
          </cell>
          <cell r="L3443">
            <v>1</v>
          </cell>
          <cell r="M3443" t="str">
            <v>KIRGIZİSTAN</v>
          </cell>
        </row>
        <row r="3444">
          <cell r="E3444">
            <v>4</v>
          </cell>
          <cell r="F3444">
            <v>3</v>
          </cell>
          <cell r="H3444">
            <v>2</v>
          </cell>
          <cell r="L3444">
            <v>1</v>
          </cell>
          <cell r="M3444" t="str">
            <v>KIRGIZİSTAN</v>
          </cell>
        </row>
        <row r="3445">
          <cell r="E3445">
            <v>4</v>
          </cell>
          <cell r="F3445">
            <v>3</v>
          </cell>
          <cell r="H3445">
            <v>2</v>
          </cell>
          <cell r="L3445">
            <v>1</v>
          </cell>
          <cell r="M3445" t="str">
            <v>KIRGIZİSTAN</v>
          </cell>
        </row>
        <row r="3446">
          <cell r="E3446">
            <v>4</v>
          </cell>
          <cell r="F3446">
            <v>3</v>
          </cell>
          <cell r="H3446">
            <v>2</v>
          </cell>
          <cell r="L3446">
            <v>1</v>
          </cell>
          <cell r="M3446" t="str">
            <v>KIRGIZİSTAN</v>
          </cell>
        </row>
        <row r="3447">
          <cell r="E3447">
            <v>4</v>
          </cell>
          <cell r="F3447">
            <v>3</v>
          </cell>
          <cell r="H3447">
            <v>2</v>
          </cell>
          <cell r="L3447">
            <v>1</v>
          </cell>
          <cell r="M3447" t="str">
            <v>KIRGIZİSTAN</v>
          </cell>
        </row>
        <row r="3448">
          <cell r="E3448">
            <v>4</v>
          </cell>
          <cell r="F3448">
            <v>3</v>
          </cell>
          <cell r="H3448">
            <v>2</v>
          </cell>
          <cell r="L3448">
            <v>1</v>
          </cell>
          <cell r="M3448" t="str">
            <v>KIRGIZİSTAN</v>
          </cell>
        </row>
        <row r="3449">
          <cell r="E3449">
            <v>4</v>
          </cell>
          <cell r="F3449">
            <v>3</v>
          </cell>
          <cell r="H3449">
            <v>2</v>
          </cell>
          <cell r="L3449">
            <v>1</v>
          </cell>
          <cell r="M3449" t="str">
            <v>KIRGIZİSTAN</v>
          </cell>
        </row>
        <row r="3450">
          <cell r="E3450">
            <v>4</v>
          </cell>
          <cell r="F3450">
            <v>3</v>
          </cell>
          <cell r="H3450">
            <v>2</v>
          </cell>
          <cell r="L3450">
            <v>1</v>
          </cell>
          <cell r="M3450" t="str">
            <v>KIRGIZİSTAN</v>
          </cell>
        </row>
        <row r="3451">
          <cell r="E3451">
            <v>4</v>
          </cell>
          <cell r="F3451">
            <v>3</v>
          </cell>
          <cell r="H3451">
            <v>2</v>
          </cell>
          <cell r="L3451">
            <v>1</v>
          </cell>
          <cell r="M3451" t="str">
            <v>KIRGIZİSTAN</v>
          </cell>
        </row>
        <row r="3452">
          <cell r="E3452">
            <v>4</v>
          </cell>
          <cell r="F3452">
            <v>3</v>
          </cell>
          <cell r="H3452">
            <v>2</v>
          </cell>
          <cell r="L3452">
            <v>1</v>
          </cell>
          <cell r="M3452" t="str">
            <v>KIRGIZİSTAN</v>
          </cell>
        </row>
        <row r="3453">
          <cell r="E3453">
            <v>4</v>
          </cell>
          <cell r="F3453">
            <v>3</v>
          </cell>
          <cell r="H3453">
            <v>2</v>
          </cell>
          <cell r="L3453">
            <v>1</v>
          </cell>
          <cell r="M3453" t="str">
            <v>KIRGIZİSTAN</v>
          </cell>
        </row>
        <row r="3454">
          <cell r="E3454">
            <v>4</v>
          </cell>
          <cell r="F3454">
            <v>3</v>
          </cell>
          <cell r="H3454">
            <v>2</v>
          </cell>
          <cell r="L3454">
            <v>1</v>
          </cell>
          <cell r="M3454" t="str">
            <v>KIRGIZİSTAN</v>
          </cell>
        </row>
        <row r="3455">
          <cell r="E3455">
            <v>4</v>
          </cell>
          <cell r="F3455">
            <v>3</v>
          </cell>
          <cell r="H3455">
            <v>2</v>
          </cell>
          <cell r="L3455">
            <v>1</v>
          </cell>
          <cell r="M3455" t="str">
            <v>KIRGIZİSTAN</v>
          </cell>
        </row>
        <row r="3456">
          <cell r="E3456">
            <v>4</v>
          </cell>
          <cell r="F3456">
            <v>3</v>
          </cell>
          <cell r="H3456">
            <v>2</v>
          </cell>
          <cell r="L3456">
            <v>1</v>
          </cell>
          <cell r="M3456" t="str">
            <v>KIRGIZİSTAN</v>
          </cell>
        </row>
        <row r="3457">
          <cell r="E3457">
            <v>4</v>
          </cell>
          <cell r="F3457">
            <v>3</v>
          </cell>
          <cell r="H3457">
            <v>2</v>
          </cell>
          <cell r="L3457">
            <v>1</v>
          </cell>
          <cell r="M3457" t="str">
            <v>KIRGIZİSTAN</v>
          </cell>
        </row>
        <row r="3458">
          <cell r="E3458">
            <v>4</v>
          </cell>
          <cell r="F3458">
            <v>3</v>
          </cell>
          <cell r="H3458">
            <v>2</v>
          </cell>
          <cell r="L3458">
            <v>1</v>
          </cell>
          <cell r="M3458" t="str">
            <v>KIRGIZİSTAN</v>
          </cell>
        </row>
        <row r="3459">
          <cell r="E3459">
            <v>4</v>
          </cell>
          <cell r="F3459">
            <v>3</v>
          </cell>
          <cell r="H3459">
            <v>2</v>
          </cell>
          <cell r="L3459">
            <v>1</v>
          </cell>
          <cell r="M3459" t="str">
            <v>KIRGIZİSTAN</v>
          </cell>
        </row>
        <row r="3460">
          <cell r="E3460">
            <v>4</v>
          </cell>
          <cell r="F3460">
            <v>3</v>
          </cell>
          <cell r="H3460">
            <v>2</v>
          </cell>
          <cell r="L3460">
            <v>1</v>
          </cell>
          <cell r="M3460" t="str">
            <v>KIRGIZİSTAN</v>
          </cell>
        </row>
        <row r="3461">
          <cell r="E3461">
            <v>4</v>
          </cell>
          <cell r="F3461">
            <v>3</v>
          </cell>
          <cell r="H3461">
            <v>2</v>
          </cell>
          <cell r="L3461">
            <v>1</v>
          </cell>
          <cell r="M3461" t="str">
            <v>KIRGIZİSTAN</v>
          </cell>
        </row>
        <row r="3462">
          <cell r="E3462">
            <v>4</v>
          </cell>
          <cell r="F3462">
            <v>3</v>
          </cell>
          <cell r="H3462">
            <v>2</v>
          </cell>
          <cell r="L3462">
            <v>1</v>
          </cell>
          <cell r="M3462" t="str">
            <v>KIRGIZİSTAN</v>
          </cell>
        </row>
        <row r="3463">
          <cell r="E3463">
            <v>4</v>
          </cell>
          <cell r="F3463">
            <v>3</v>
          </cell>
          <cell r="H3463">
            <v>2</v>
          </cell>
          <cell r="L3463">
            <v>2</v>
          </cell>
          <cell r="M3463" t="str">
            <v>KIRGIZİSTAN</v>
          </cell>
        </row>
        <row r="3464">
          <cell r="E3464">
            <v>4</v>
          </cell>
          <cell r="F3464">
            <v>3</v>
          </cell>
          <cell r="H3464">
            <v>2</v>
          </cell>
          <cell r="L3464">
            <v>2</v>
          </cell>
          <cell r="M3464" t="str">
            <v>KIRGIZİSTAN</v>
          </cell>
        </row>
        <row r="3465">
          <cell r="E3465">
            <v>4</v>
          </cell>
          <cell r="F3465">
            <v>3</v>
          </cell>
          <cell r="H3465">
            <v>1</v>
          </cell>
          <cell r="L3465">
            <v>1</v>
          </cell>
          <cell r="M3465" t="str">
            <v>KIRGIZİSTAN</v>
          </cell>
        </row>
        <row r="3466">
          <cell r="E3466">
            <v>4</v>
          </cell>
          <cell r="F3466">
            <v>3</v>
          </cell>
          <cell r="H3466">
            <v>1</v>
          </cell>
          <cell r="L3466">
            <v>1</v>
          </cell>
          <cell r="M3466" t="str">
            <v>KIRGIZİSTAN</v>
          </cell>
        </row>
        <row r="3467">
          <cell r="E3467">
            <v>4</v>
          </cell>
          <cell r="F3467">
            <v>3</v>
          </cell>
          <cell r="H3467">
            <v>1</v>
          </cell>
          <cell r="L3467">
            <v>1</v>
          </cell>
          <cell r="M3467" t="str">
            <v>KIRGIZİSTAN</v>
          </cell>
        </row>
        <row r="3468">
          <cell r="E3468">
            <v>4</v>
          </cell>
          <cell r="F3468">
            <v>3</v>
          </cell>
          <cell r="H3468">
            <v>1</v>
          </cell>
          <cell r="L3468">
            <v>1</v>
          </cell>
          <cell r="M3468" t="str">
            <v>KIRGIZİSTAN</v>
          </cell>
        </row>
        <row r="3469">
          <cell r="E3469">
            <v>4</v>
          </cell>
          <cell r="F3469">
            <v>3</v>
          </cell>
          <cell r="H3469">
            <v>1</v>
          </cell>
          <cell r="L3469">
            <v>1</v>
          </cell>
          <cell r="M3469" t="str">
            <v>KIRGIZİSTAN</v>
          </cell>
        </row>
        <row r="3470">
          <cell r="E3470">
            <v>4</v>
          </cell>
          <cell r="F3470">
            <v>3</v>
          </cell>
          <cell r="H3470">
            <v>2</v>
          </cell>
          <cell r="L3470">
            <v>1</v>
          </cell>
          <cell r="M3470" t="str">
            <v>SNG</v>
          </cell>
        </row>
        <row r="3471">
          <cell r="E3471">
            <v>4</v>
          </cell>
          <cell r="F3471">
            <v>4</v>
          </cell>
          <cell r="H3471">
            <v>2</v>
          </cell>
          <cell r="L3471">
            <v>1</v>
          </cell>
          <cell r="M3471" t="str">
            <v>KIRGIZİSTAN</v>
          </cell>
        </row>
        <row r="3472">
          <cell r="E3472">
            <v>4</v>
          </cell>
          <cell r="F3472">
            <v>4</v>
          </cell>
          <cell r="H3472">
            <v>2</v>
          </cell>
          <cell r="L3472">
            <v>1</v>
          </cell>
          <cell r="M3472" t="str">
            <v>KIRGIZİSTAN</v>
          </cell>
        </row>
        <row r="3473">
          <cell r="E3473">
            <v>4</v>
          </cell>
          <cell r="F3473">
            <v>4</v>
          </cell>
          <cell r="H3473">
            <v>2</v>
          </cell>
          <cell r="L3473">
            <v>1</v>
          </cell>
          <cell r="M3473" t="str">
            <v>KIRGIZİSTAN</v>
          </cell>
        </row>
        <row r="3474">
          <cell r="E3474">
            <v>4</v>
          </cell>
          <cell r="F3474">
            <v>4</v>
          </cell>
          <cell r="H3474">
            <v>2</v>
          </cell>
          <cell r="L3474">
            <v>2</v>
          </cell>
          <cell r="M3474" t="str">
            <v>KIRGIZİSTAN</v>
          </cell>
        </row>
        <row r="3475">
          <cell r="E3475">
            <v>4</v>
          </cell>
          <cell r="F3475">
            <v>4</v>
          </cell>
          <cell r="H3475">
            <v>2</v>
          </cell>
          <cell r="L3475">
            <v>1</v>
          </cell>
          <cell r="M3475" t="str">
            <v>KIRGIZİSTAN</v>
          </cell>
        </row>
        <row r="3476">
          <cell r="E3476">
            <v>4</v>
          </cell>
          <cell r="F3476">
            <v>4</v>
          </cell>
          <cell r="H3476">
            <v>2</v>
          </cell>
          <cell r="L3476">
            <v>1</v>
          </cell>
          <cell r="M3476" t="str">
            <v>KIRGIZİSTAN</v>
          </cell>
        </row>
        <row r="3477">
          <cell r="E3477">
            <v>4</v>
          </cell>
          <cell r="F3477">
            <v>4</v>
          </cell>
          <cell r="H3477">
            <v>2</v>
          </cell>
          <cell r="L3477">
            <v>1</v>
          </cell>
          <cell r="M3477" t="str">
            <v>KIRGIZİSTAN</v>
          </cell>
        </row>
        <row r="3478">
          <cell r="E3478">
            <v>4</v>
          </cell>
          <cell r="F3478">
            <v>4</v>
          </cell>
          <cell r="H3478">
            <v>2</v>
          </cell>
          <cell r="L3478">
            <v>2</v>
          </cell>
          <cell r="M3478" t="str">
            <v>KIRGIZİSTAN</v>
          </cell>
        </row>
        <row r="3479">
          <cell r="E3479">
            <v>4</v>
          </cell>
          <cell r="F3479">
            <v>4</v>
          </cell>
          <cell r="H3479">
            <v>2</v>
          </cell>
          <cell r="L3479">
            <v>1</v>
          </cell>
          <cell r="M3479" t="str">
            <v>KIRGIZİSTAN</v>
          </cell>
        </row>
        <row r="3480">
          <cell r="E3480">
            <v>4</v>
          </cell>
          <cell r="F3480">
            <v>4</v>
          </cell>
          <cell r="H3480">
            <v>2</v>
          </cell>
          <cell r="L3480">
            <v>1</v>
          </cell>
          <cell r="M3480" t="str">
            <v>KIRGIZİSTAN</v>
          </cell>
        </row>
        <row r="3481">
          <cell r="E3481">
            <v>4</v>
          </cell>
          <cell r="F3481">
            <v>4</v>
          </cell>
          <cell r="H3481">
            <v>2</v>
          </cell>
          <cell r="L3481">
            <v>1</v>
          </cell>
          <cell r="M3481" t="str">
            <v>KIRGIZİSTAN</v>
          </cell>
        </row>
        <row r="3482">
          <cell r="E3482">
            <v>4</v>
          </cell>
          <cell r="F3482">
            <v>4</v>
          </cell>
          <cell r="H3482">
            <v>2</v>
          </cell>
          <cell r="L3482">
            <v>1</v>
          </cell>
          <cell r="M3482" t="str">
            <v>KIRGIZİSTAN</v>
          </cell>
        </row>
        <row r="3483">
          <cell r="E3483">
            <v>4</v>
          </cell>
          <cell r="F3483">
            <v>4</v>
          </cell>
          <cell r="H3483">
            <v>2</v>
          </cell>
          <cell r="L3483">
            <v>1</v>
          </cell>
          <cell r="M3483" t="str">
            <v>KIRGIZİSTAN</v>
          </cell>
        </row>
        <row r="3484">
          <cell r="E3484">
            <v>4</v>
          </cell>
          <cell r="F3484">
            <v>4</v>
          </cell>
          <cell r="H3484">
            <v>2</v>
          </cell>
          <cell r="L3484">
            <v>1</v>
          </cell>
          <cell r="M3484" t="str">
            <v>KIRGIZİSTAN</v>
          </cell>
        </row>
        <row r="3485">
          <cell r="E3485">
            <v>4</v>
          </cell>
          <cell r="F3485">
            <v>4</v>
          </cell>
          <cell r="H3485">
            <v>2</v>
          </cell>
          <cell r="L3485">
            <v>1</v>
          </cell>
          <cell r="M3485" t="str">
            <v>KIRGIZİSTAN</v>
          </cell>
        </row>
        <row r="3486">
          <cell r="E3486">
            <v>4</v>
          </cell>
          <cell r="F3486">
            <v>4</v>
          </cell>
          <cell r="H3486">
            <v>2</v>
          </cell>
          <cell r="L3486">
            <v>1</v>
          </cell>
          <cell r="M3486" t="str">
            <v>KIRGIZİSTAN</v>
          </cell>
        </row>
        <row r="3487">
          <cell r="E3487">
            <v>4</v>
          </cell>
          <cell r="F3487">
            <v>4</v>
          </cell>
          <cell r="H3487">
            <v>2</v>
          </cell>
          <cell r="L3487">
            <v>2</v>
          </cell>
          <cell r="M3487" t="str">
            <v>KIRGIZİSTAN</v>
          </cell>
        </row>
        <row r="3488">
          <cell r="E3488">
            <v>4</v>
          </cell>
          <cell r="F3488">
            <v>4</v>
          </cell>
          <cell r="H3488">
            <v>2</v>
          </cell>
          <cell r="L3488">
            <v>2</v>
          </cell>
          <cell r="M3488" t="str">
            <v>KIRGIZİSTAN</v>
          </cell>
        </row>
        <row r="3489">
          <cell r="E3489">
            <v>4</v>
          </cell>
          <cell r="F3489">
            <v>4</v>
          </cell>
          <cell r="H3489">
            <v>2</v>
          </cell>
          <cell r="L3489">
            <v>1</v>
          </cell>
          <cell r="M3489" t="str">
            <v>SNG</v>
          </cell>
        </row>
        <row r="3490">
          <cell r="E3490">
            <v>4</v>
          </cell>
          <cell r="F3490">
            <v>5</v>
          </cell>
          <cell r="H3490">
            <v>2</v>
          </cell>
          <cell r="L3490">
            <v>2</v>
          </cell>
          <cell r="M3490" t="str">
            <v>KIRGIZİSTAN</v>
          </cell>
        </row>
        <row r="3491">
          <cell r="E3491">
            <v>4</v>
          </cell>
          <cell r="F3491">
            <v>5</v>
          </cell>
          <cell r="H3491">
            <v>2</v>
          </cell>
          <cell r="L3491">
            <v>1</v>
          </cell>
          <cell r="M3491" t="str">
            <v>KIRGIZİSTAN</v>
          </cell>
        </row>
        <row r="3492">
          <cell r="E3492">
            <v>4</v>
          </cell>
          <cell r="F3492">
            <v>5</v>
          </cell>
          <cell r="H3492">
            <v>2</v>
          </cell>
          <cell r="L3492">
            <v>1</v>
          </cell>
          <cell r="M3492" t="str">
            <v>KIRGIZİSTAN</v>
          </cell>
        </row>
        <row r="3493">
          <cell r="E3493">
            <v>4</v>
          </cell>
          <cell r="F3493">
            <v>5</v>
          </cell>
          <cell r="H3493">
            <v>2</v>
          </cell>
          <cell r="L3493">
            <v>2</v>
          </cell>
          <cell r="M3493" t="str">
            <v>KIRGIZİSTAN</v>
          </cell>
        </row>
        <row r="3494">
          <cell r="E3494">
            <v>4</v>
          </cell>
          <cell r="F3494">
            <v>5</v>
          </cell>
          <cell r="H3494">
            <v>2</v>
          </cell>
          <cell r="L3494">
            <v>1</v>
          </cell>
          <cell r="M3494" t="str">
            <v>KIRGIZİSTAN</v>
          </cell>
        </row>
        <row r="3495">
          <cell r="E3495">
            <v>4</v>
          </cell>
          <cell r="F3495">
            <v>5</v>
          </cell>
          <cell r="H3495">
            <v>2</v>
          </cell>
          <cell r="L3495">
            <v>1</v>
          </cell>
          <cell r="M3495" t="str">
            <v>KIRGIZİSTAN</v>
          </cell>
        </row>
        <row r="3496">
          <cell r="E3496">
            <v>4</v>
          </cell>
          <cell r="F3496">
            <v>5</v>
          </cell>
          <cell r="H3496">
            <v>2</v>
          </cell>
          <cell r="L3496">
            <v>1</v>
          </cell>
          <cell r="M3496" t="str">
            <v>KIRGIZİSTAN</v>
          </cell>
        </row>
        <row r="3497">
          <cell r="E3497">
            <v>4</v>
          </cell>
          <cell r="F3497">
            <v>5</v>
          </cell>
          <cell r="H3497">
            <v>2</v>
          </cell>
          <cell r="L3497">
            <v>1</v>
          </cell>
          <cell r="M3497" t="str">
            <v>KIRGIZİSTAN</v>
          </cell>
        </row>
        <row r="3498">
          <cell r="E3498">
            <v>4</v>
          </cell>
          <cell r="F3498">
            <v>5</v>
          </cell>
          <cell r="H3498">
            <v>2</v>
          </cell>
          <cell r="L3498">
            <v>1</v>
          </cell>
          <cell r="M3498" t="str">
            <v>KIRGIZİSTAN</v>
          </cell>
        </row>
        <row r="3499">
          <cell r="E3499">
            <v>4</v>
          </cell>
          <cell r="F3499">
            <v>5</v>
          </cell>
          <cell r="H3499">
            <v>2</v>
          </cell>
          <cell r="L3499">
            <v>1</v>
          </cell>
          <cell r="M3499" t="str">
            <v>KIRGIZİSTAN</v>
          </cell>
        </row>
        <row r="3500">
          <cell r="E3500">
            <v>4</v>
          </cell>
          <cell r="F3500">
            <v>5</v>
          </cell>
          <cell r="H3500">
            <v>2</v>
          </cell>
          <cell r="L3500">
            <v>1</v>
          </cell>
          <cell r="M3500" t="str">
            <v>KIRGIZİSTAN</v>
          </cell>
        </row>
        <row r="3501">
          <cell r="E3501">
            <v>4</v>
          </cell>
          <cell r="F3501">
            <v>5</v>
          </cell>
          <cell r="H3501">
            <v>2</v>
          </cell>
          <cell r="L3501">
            <v>1</v>
          </cell>
          <cell r="M3501" t="str">
            <v>KIRGIZİSTAN</v>
          </cell>
        </row>
        <row r="3502">
          <cell r="E3502">
            <v>4</v>
          </cell>
          <cell r="F3502">
            <v>5</v>
          </cell>
          <cell r="H3502">
            <v>2</v>
          </cell>
          <cell r="L3502">
            <v>2</v>
          </cell>
          <cell r="M3502" t="str">
            <v>KIRGIZİSTAN</v>
          </cell>
        </row>
        <row r="3503">
          <cell r="E3503">
            <v>4</v>
          </cell>
          <cell r="F3503">
            <v>5</v>
          </cell>
          <cell r="H3503">
            <v>2</v>
          </cell>
          <cell r="L3503">
            <v>2</v>
          </cell>
          <cell r="M3503" t="str">
            <v>KIRGIZİSTAN</v>
          </cell>
        </row>
        <row r="3504">
          <cell r="E3504">
            <v>4</v>
          </cell>
          <cell r="F3504">
            <v>5</v>
          </cell>
          <cell r="H3504">
            <v>2</v>
          </cell>
          <cell r="L3504">
            <v>1</v>
          </cell>
          <cell r="M3504" t="str">
            <v>KIRGIZİSTAN</v>
          </cell>
        </row>
        <row r="3505">
          <cell r="E3505">
            <v>4</v>
          </cell>
          <cell r="F3505">
            <v>5</v>
          </cell>
          <cell r="H3505">
            <v>2</v>
          </cell>
          <cell r="L3505">
            <v>2</v>
          </cell>
          <cell r="M3505" t="str">
            <v>KIRGIZİSTAN</v>
          </cell>
        </row>
        <row r="3506">
          <cell r="E3506">
            <v>4</v>
          </cell>
          <cell r="F3506">
            <v>5</v>
          </cell>
          <cell r="H3506">
            <v>2</v>
          </cell>
          <cell r="L3506">
            <v>2</v>
          </cell>
          <cell r="M3506" t="str">
            <v>KIRGIZİSTAN</v>
          </cell>
        </row>
        <row r="3507">
          <cell r="E3507">
            <v>4</v>
          </cell>
          <cell r="F3507">
            <v>5</v>
          </cell>
          <cell r="H3507">
            <v>2</v>
          </cell>
          <cell r="L3507">
            <v>2</v>
          </cell>
          <cell r="M3507" t="str">
            <v>KIRGIZİSTAN</v>
          </cell>
        </row>
        <row r="3508">
          <cell r="E3508">
            <v>4</v>
          </cell>
          <cell r="F3508">
            <v>5</v>
          </cell>
          <cell r="H3508">
            <v>2</v>
          </cell>
          <cell r="L3508">
            <v>1</v>
          </cell>
          <cell r="M3508" t="str">
            <v>SNG</v>
          </cell>
        </row>
        <row r="3509">
          <cell r="E3509">
            <v>4</v>
          </cell>
          <cell r="F3509">
            <v>5</v>
          </cell>
          <cell r="H3509">
            <v>2</v>
          </cell>
          <cell r="L3509">
            <v>1</v>
          </cell>
          <cell r="M3509" t="str">
            <v>SNG</v>
          </cell>
        </row>
        <row r="3510">
          <cell r="E3510">
            <v>4</v>
          </cell>
          <cell r="F3510">
            <v>6</v>
          </cell>
          <cell r="H3510">
            <v>2</v>
          </cell>
          <cell r="L3510">
            <v>2</v>
          </cell>
          <cell r="M3510" t="str">
            <v>KIRGIZİSTAN</v>
          </cell>
        </row>
        <row r="3511">
          <cell r="E3511">
            <v>4</v>
          </cell>
          <cell r="F3511">
            <v>6</v>
          </cell>
          <cell r="H3511">
            <v>2</v>
          </cell>
          <cell r="L3511">
            <v>1</v>
          </cell>
          <cell r="M3511" t="str">
            <v>KIRGIZİSTAN</v>
          </cell>
        </row>
        <row r="3512">
          <cell r="E3512">
            <v>4</v>
          </cell>
          <cell r="F3512">
            <v>6</v>
          </cell>
          <cell r="H3512">
            <v>2</v>
          </cell>
          <cell r="L3512">
            <v>2</v>
          </cell>
          <cell r="M3512" t="str">
            <v>KIRGIZİSTAN</v>
          </cell>
        </row>
        <row r="3513">
          <cell r="E3513">
            <v>4</v>
          </cell>
          <cell r="F3513">
            <v>6</v>
          </cell>
          <cell r="H3513">
            <v>2</v>
          </cell>
          <cell r="L3513">
            <v>1</v>
          </cell>
          <cell r="M3513" t="str">
            <v>KIRGIZİSTAN</v>
          </cell>
        </row>
        <row r="3514">
          <cell r="E3514">
            <v>4</v>
          </cell>
          <cell r="F3514">
            <v>6</v>
          </cell>
          <cell r="H3514">
            <v>2</v>
          </cell>
          <cell r="L3514">
            <v>1</v>
          </cell>
          <cell r="M3514" t="str">
            <v>KIRGIZİSTAN</v>
          </cell>
        </row>
        <row r="3515">
          <cell r="E3515">
            <v>4</v>
          </cell>
          <cell r="F3515">
            <v>6</v>
          </cell>
          <cell r="H3515">
            <v>2</v>
          </cell>
          <cell r="L3515">
            <v>2</v>
          </cell>
          <cell r="M3515" t="str">
            <v>KIRGIZİSTAN</v>
          </cell>
        </row>
        <row r="3516">
          <cell r="E3516">
            <v>4</v>
          </cell>
          <cell r="F3516">
            <v>6</v>
          </cell>
          <cell r="H3516">
            <v>2</v>
          </cell>
          <cell r="L3516">
            <v>1</v>
          </cell>
          <cell r="M3516" t="str">
            <v>KIRGIZİSTAN</v>
          </cell>
        </row>
        <row r="3517">
          <cell r="E3517">
            <v>4</v>
          </cell>
          <cell r="F3517">
            <v>6</v>
          </cell>
          <cell r="H3517">
            <v>2</v>
          </cell>
          <cell r="L3517">
            <v>1</v>
          </cell>
          <cell r="M3517" t="str">
            <v>KIRGIZİSTAN</v>
          </cell>
        </row>
        <row r="3518">
          <cell r="E3518">
            <v>4</v>
          </cell>
          <cell r="F3518">
            <v>6</v>
          </cell>
          <cell r="H3518">
            <v>2</v>
          </cell>
          <cell r="L3518">
            <v>1</v>
          </cell>
          <cell r="M3518" t="str">
            <v>KIRGIZİSTAN</v>
          </cell>
        </row>
        <row r="3519">
          <cell r="E3519">
            <v>4</v>
          </cell>
          <cell r="F3519">
            <v>6</v>
          </cell>
          <cell r="H3519">
            <v>2</v>
          </cell>
          <cell r="L3519">
            <v>1</v>
          </cell>
          <cell r="M3519" t="str">
            <v>KIRGIZİSTAN</v>
          </cell>
        </row>
        <row r="3520">
          <cell r="E3520">
            <v>4</v>
          </cell>
          <cell r="F3520">
            <v>6</v>
          </cell>
          <cell r="H3520">
            <v>2</v>
          </cell>
          <cell r="L3520">
            <v>1</v>
          </cell>
          <cell r="M3520" t="str">
            <v>KIRGIZİSTAN</v>
          </cell>
        </row>
        <row r="3521">
          <cell r="E3521">
            <v>4</v>
          </cell>
          <cell r="F3521">
            <v>6</v>
          </cell>
          <cell r="H3521">
            <v>2</v>
          </cell>
          <cell r="L3521">
            <v>1</v>
          </cell>
          <cell r="M3521" t="str">
            <v>KIRGIZİSTAN</v>
          </cell>
        </row>
        <row r="3522">
          <cell r="E3522">
            <v>4</v>
          </cell>
          <cell r="F3522">
            <v>6</v>
          </cell>
          <cell r="H3522">
            <v>2</v>
          </cell>
          <cell r="L3522">
            <v>1</v>
          </cell>
          <cell r="M3522" t="str">
            <v>KIRGIZİSTAN</v>
          </cell>
        </row>
        <row r="3523">
          <cell r="E3523">
            <v>4</v>
          </cell>
          <cell r="F3523">
            <v>6</v>
          </cell>
          <cell r="H3523">
            <v>2</v>
          </cell>
          <cell r="L3523">
            <v>1</v>
          </cell>
          <cell r="M3523" t="str">
            <v>KIRGIZİSTAN</v>
          </cell>
        </row>
        <row r="3524">
          <cell r="E3524">
            <v>4</v>
          </cell>
          <cell r="F3524">
            <v>6</v>
          </cell>
          <cell r="H3524">
            <v>2</v>
          </cell>
          <cell r="L3524">
            <v>1</v>
          </cell>
          <cell r="M3524" t="str">
            <v>KIRGIZİSTAN</v>
          </cell>
        </row>
        <row r="3525">
          <cell r="E3525">
            <v>4</v>
          </cell>
          <cell r="F3525">
            <v>6</v>
          </cell>
          <cell r="H3525">
            <v>2</v>
          </cell>
          <cell r="L3525">
            <v>1</v>
          </cell>
          <cell r="M3525" t="str">
            <v>SNG</v>
          </cell>
        </row>
        <row r="3526">
          <cell r="E3526">
            <v>4</v>
          </cell>
          <cell r="F3526">
            <v>6</v>
          </cell>
          <cell r="H3526">
            <v>2</v>
          </cell>
          <cell r="L3526">
            <v>1</v>
          </cell>
          <cell r="M3526" t="str">
            <v>SNG</v>
          </cell>
        </row>
        <row r="3527">
          <cell r="E3527">
            <v>5</v>
          </cell>
          <cell r="F3527">
            <v>0</v>
          </cell>
          <cell r="H3527">
            <v>2</v>
          </cell>
          <cell r="L3527" t="str">
            <v>H</v>
          </cell>
          <cell r="M3527" t="str">
            <v>SNG</v>
          </cell>
        </row>
        <row r="3528">
          <cell r="E3528">
            <v>5</v>
          </cell>
          <cell r="F3528">
            <v>0</v>
          </cell>
          <cell r="H3528">
            <v>2</v>
          </cell>
          <cell r="L3528" t="str">
            <v>H</v>
          </cell>
          <cell r="M3528" t="str">
            <v>SNG</v>
          </cell>
        </row>
        <row r="3529">
          <cell r="E3529">
            <v>5</v>
          </cell>
          <cell r="F3529">
            <v>0</v>
          </cell>
          <cell r="H3529">
            <v>2</v>
          </cell>
          <cell r="L3529" t="str">
            <v>H</v>
          </cell>
          <cell r="M3529" t="str">
            <v>SNG</v>
          </cell>
        </row>
        <row r="3530">
          <cell r="E3530">
            <v>5</v>
          </cell>
          <cell r="F3530">
            <v>0</v>
          </cell>
          <cell r="H3530">
            <v>2</v>
          </cell>
          <cell r="L3530" t="str">
            <v>H</v>
          </cell>
          <cell r="M3530" t="str">
            <v>SNG</v>
          </cell>
        </row>
        <row r="3531">
          <cell r="E3531">
            <v>5</v>
          </cell>
          <cell r="F3531">
            <v>0</v>
          </cell>
          <cell r="H3531">
            <v>2</v>
          </cell>
          <cell r="L3531" t="str">
            <v>H</v>
          </cell>
          <cell r="M3531" t="str">
            <v>SNG</v>
          </cell>
        </row>
        <row r="3532">
          <cell r="E3532">
            <v>5</v>
          </cell>
          <cell r="F3532">
            <v>0</v>
          </cell>
          <cell r="H3532">
            <v>2</v>
          </cell>
          <cell r="L3532" t="str">
            <v>H</v>
          </cell>
          <cell r="M3532" t="str">
            <v>SNG</v>
          </cell>
        </row>
        <row r="3533">
          <cell r="E3533">
            <v>5</v>
          </cell>
          <cell r="F3533">
            <v>0</v>
          </cell>
          <cell r="H3533">
            <v>2</v>
          </cell>
          <cell r="L3533" t="str">
            <v>H</v>
          </cell>
          <cell r="M3533" t="str">
            <v>SNG</v>
          </cell>
        </row>
        <row r="3534">
          <cell r="E3534">
            <v>5</v>
          </cell>
          <cell r="F3534">
            <v>0</v>
          </cell>
          <cell r="H3534">
            <v>2</v>
          </cell>
          <cell r="L3534" t="str">
            <v>H</v>
          </cell>
          <cell r="M3534" t="str">
            <v>SNG</v>
          </cell>
        </row>
        <row r="3535">
          <cell r="E3535">
            <v>5</v>
          </cell>
          <cell r="F3535">
            <v>0</v>
          </cell>
          <cell r="H3535">
            <v>2</v>
          </cell>
          <cell r="L3535" t="str">
            <v>H</v>
          </cell>
          <cell r="M3535" t="str">
            <v>SNG</v>
          </cell>
        </row>
        <row r="3536">
          <cell r="E3536">
            <v>5</v>
          </cell>
          <cell r="F3536">
            <v>0</v>
          </cell>
          <cell r="H3536">
            <v>2</v>
          </cell>
          <cell r="L3536" t="str">
            <v>H</v>
          </cell>
          <cell r="M3536" t="str">
            <v>SNG</v>
          </cell>
        </row>
        <row r="3537">
          <cell r="E3537">
            <v>5</v>
          </cell>
          <cell r="F3537">
            <v>0</v>
          </cell>
          <cell r="H3537">
            <v>2</v>
          </cell>
          <cell r="L3537" t="str">
            <v>H</v>
          </cell>
          <cell r="M3537" t="str">
            <v>SNG</v>
          </cell>
        </row>
        <row r="3538">
          <cell r="E3538">
            <v>5</v>
          </cell>
          <cell r="F3538">
            <v>0</v>
          </cell>
          <cell r="H3538">
            <v>2</v>
          </cell>
          <cell r="L3538" t="str">
            <v>H</v>
          </cell>
          <cell r="M3538" t="str">
            <v>SNG</v>
          </cell>
        </row>
        <row r="3539">
          <cell r="E3539">
            <v>5</v>
          </cell>
          <cell r="F3539">
            <v>0</v>
          </cell>
          <cell r="H3539">
            <v>2</v>
          </cell>
          <cell r="L3539" t="str">
            <v>H</v>
          </cell>
          <cell r="M3539" t="str">
            <v>SNG</v>
          </cell>
        </row>
        <row r="3540">
          <cell r="E3540">
            <v>5</v>
          </cell>
          <cell r="F3540">
            <v>0</v>
          </cell>
          <cell r="H3540">
            <v>2</v>
          </cell>
          <cell r="L3540" t="str">
            <v>H</v>
          </cell>
          <cell r="M3540" t="str">
            <v>SNG</v>
          </cell>
        </row>
        <row r="3541">
          <cell r="E3541">
            <v>5</v>
          </cell>
          <cell r="F3541">
            <v>0</v>
          </cell>
          <cell r="H3541">
            <v>2</v>
          </cell>
          <cell r="L3541" t="str">
            <v>H</v>
          </cell>
          <cell r="M3541" t="str">
            <v>SNG</v>
          </cell>
        </row>
        <row r="3542">
          <cell r="E3542">
            <v>5</v>
          </cell>
          <cell r="F3542">
            <v>0</v>
          </cell>
          <cell r="H3542">
            <v>2</v>
          </cell>
          <cell r="L3542" t="str">
            <v>H</v>
          </cell>
          <cell r="M3542" t="str">
            <v>SNG</v>
          </cell>
        </row>
        <row r="3543">
          <cell r="E3543">
            <v>5</v>
          </cell>
          <cell r="F3543">
            <v>0</v>
          </cell>
          <cell r="H3543">
            <v>2</v>
          </cell>
          <cell r="L3543" t="str">
            <v>H</v>
          </cell>
          <cell r="M3543" t="str">
            <v>SNG</v>
          </cell>
        </row>
        <row r="3544">
          <cell r="E3544">
            <v>5</v>
          </cell>
          <cell r="F3544">
            <v>0</v>
          </cell>
          <cell r="H3544">
            <v>2</v>
          </cell>
          <cell r="L3544" t="str">
            <v>H</v>
          </cell>
          <cell r="M3544" t="str">
            <v>SNG</v>
          </cell>
        </row>
        <row r="3545">
          <cell r="E3545">
            <v>5</v>
          </cell>
          <cell r="F3545">
            <v>0</v>
          </cell>
          <cell r="H3545">
            <v>2</v>
          </cell>
          <cell r="L3545" t="str">
            <v>H</v>
          </cell>
          <cell r="M3545" t="str">
            <v>SNG</v>
          </cell>
        </row>
        <row r="3546">
          <cell r="E3546">
            <v>5</v>
          </cell>
          <cell r="F3546">
            <v>0</v>
          </cell>
          <cell r="H3546">
            <v>2</v>
          </cell>
          <cell r="L3546" t="str">
            <v>H</v>
          </cell>
          <cell r="M3546" t="str">
            <v>SNG</v>
          </cell>
        </row>
        <row r="3547">
          <cell r="E3547">
            <v>5</v>
          </cell>
          <cell r="F3547">
            <v>0</v>
          </cell>
          <cell r="H3547">
            <v>2</v>
          </cell>
          <cell r="L3547" t="str">
            <v>H</v>
          </cell>
          <cell r="M3547" t="str">
            <v>SNG</v>
          </cell>
        </row>
        <row r="3548">
          <cell r="E3548">
            <v>5</v>
          </cell>
          <cell r="F3548">
            <v>0</v>
          </cell>
          <cell r="H3548">
            <v>2</v>
          </cell>
          <cell r="L3548" t="str">
            <v>H</v>
          </cell>
          <cell r="M3548" t="str">
            <v>SNG</v>
          </cell>
        </row>
        <row r="3549">
          <cell r="E3549">
            <v>5</v>
          </cell>
          <cell r="F3549">
            <v>0</v>
          </cell>
          <cell r="H3549">
            <v>2</v>
          </cell>
          <cell r="L3549" t="str">
            <v>H</v>
          </cell>
          <cell r="M3549" t="str">
            <v>SNG</v>
          </cell>
        </row>
        <row r="3550">
          <cell r="E3550">
            <v>5</v>
          </cell>
          <cell r="F3550">
            <v>0</v>
          </cell>
          <cell r="H3550">
            <v>2</v>
          </cell>
          <cell r="L3550" t="str">
            <v>H</v>
          </cell>
          <cell r="M3550" t="str">
            <v>SNG</v>
          </cell>
        </row>
        <row r="3551">
          <cell r="E3551">
            <v>5</v>
          </cell>
          <cell r="F3551">
            <v>0</v>
          </cell>
          <cell r="H3551">
            <v>2</v>
          </cell>
          <cell r="L3551" t="str">
            <v>H</v>
          </cell>
          <cell r="M3551" t="str">
            <v>SNG</v>
          </cell>
        </row>
        <row r="3552">
          <cell r="E3552">
            <v>5</v>
          </cell>
          <cell r="F3552">
            <v>0</v>
          </cell>
          <cell r="H3552">
            <v>2</v>
          </cell>
          <cell r="L3552" t="str">
            <v>H</v>
          </cell>
          <cell r="M3552" t="str">
            <v>SNG</v>
          </cell>
        </row>
        <row r="3553">
          <cell r="E3553">
            <v>5</v>
          </cell>
          <cell r="F3553">
            <v>0</v>
          </cell>
          <cell r="H3553">
            <v>2</v>
          </cell>
          <cell r="L3553" t="str">
            <v>H</v>
          </cell>
          <cell r="M3553" t="str">
            <v>SNG</v>
          </cell>
        </row>
        <row r="3554">
          <cell r="E3554">
            <v>5</v>
          </cell>
          <cell r="F3554">
            <v>0</v>
          </cell>
          <cell r="H3554">
            <v>2</v>
          </cell>
          <cell r="L3554" t="str">
            <v>H</v>
          </cell>
          <cell r="M3554" t="str">
            <v>SNG</v>
          </cell>
        </row>
        <row r="3555">
          <cell r="E3555">
            <v>5</v>
          </cell>
          <cell r="F3555">
            <v>0</v>
          </cell>
          <cell r="H3555">
            <v>2</v>
          </cell>
          <cell r="L3555" t="str">
            <v>H</v>
          </cell>
          <cell r="M3555" t="str">
            <v>SNG</v>
          </cell>
        </row>
        <row r="3556">
          <cell r="E3556">
            <v>5</v>
          </cell>
          <cell r="F3556">
            <v>0</v>
          </cell>
          <cell r="H3556">
            <v>2</v>
          </cell>
          <cell r="L3556" t="str">
            <v>H</v>
          </cell>
          <cell r="M3556" t="str">
            <v>D</v>
          </cell>
        </row>
        <row r="3557">
          <cell r="E3557">
            <v>5</v>
          </cell>
          <cell r="F3557">
            <v>0</v>
          </cell>
          <cell r="H3557">
            <v>2</v>
          </cell>
          <cell r="L3557" t="str">
            <v>H</v>
          </cell>
          <cell r="M3557" t="str">
            <v>D</v>
          </cell>
        </row>
        <row r="3558">
          <cell r="E3558">
            <v>5</v>
          </cell>
          <cell r="F3558">
            <v>0</v>
          </cell>
          <cell r="H3558">
            <v>2</v>
          </cell>
          <cell r="L3558" t="str">
            <v>H</v>
          </cell>
          <cell r="M3558" t="str">
            <v>D</v>
          </cell>
        </row>
        <row r="3559">
          <cell r="E3559">
            <v>5</v>
          </cell>
          <cell r="F3559">
            <v>0</v>
          </cell>
          <cell r="H3559">
            <v>2</v>
          </cell>
          <cell r="L3559" t="str">
            <v>H</v>
          </cell>
          <cell r="M3559" t="str">
            <v>SNG</v>
          </cell>
        </row>
        <row r="3560">
          <cell r="E3560">
            <v>5</v>
          </cell>
          <cell r="F3560">
            <v>0</v>
          </cell>
          <cell r="H3560">
            <v>2</v>
          </cell>
          <cell r="L3560" t="str">
            <v>H</v>
          </cell>
          <cell r="M3560" t="str">
            <v>SNG</v>
          </cell>
        </row>
        <row r="3561">
          <cell r="E3561">
            <v>5</v>
          </cell>
          <cell r="F3561">
            <v>0</v>
          </cell>
          <cell r="H3561">
            <v>2</v>
          </cell>
          <cell r="L3561" t="str">
            <v>H</v>
          </cell>
          <cell r="M3561" t="str">
            <v>SNG</v>
          </cell>
        </row>
        <row r="3562">
          <cell r="E3562">
            <v>5</v>
          </cell>
          <cell r="F3562">
            <v>0</v>
          </cell>
          <cell r="H3562">
            <v>2</v>
          </cell>
          <cell r="L3562" t="str">
            <v>H</v>
          </cell>
          <cell r="M3562" t="str">
            <v>SNG</v>
          </cell>
        </row>
        <row r="3563">
          <cell r="E3563">
            <v>5</v>
          </cell>
          <cell r="F3563">
            <v>0</v>
          </cell>
          <cell r="H3563">
            <v>2</v>
          </cell>
          <cell r="L3563" t="str">
            <v>H</v>
          </cell>
          <cell r="M3563" t="str">
            <v>D</v>
          </cell>
        </row>
        <row r="3564">
          <cell r="E3564">
            <v>5</v>
          </cell>
          <cell r="F3564">
            <v>0</v>
          </cell>
          <cell r="H3564">
            <v>2</v>
          </cell>
          <cell r="L3564" t="str">
            <v>H</v>
          </cell>
          <cell r="M3564" t="str">
            <v>D</v>
          </cell>
        </row>
        <row r="3565">
          <cell r="E3565">
            <v>7</v>
          </cell>
          <cell r="F3565">
            <v>1</v>
          </cell>
          <cell r="H3565">
            <v>2</v>
          </cell>
          <cell r="L3565">
            <v>1</v>
          </cell>
          <cell r="M3565" t="str">
            <v>KIRGIZİSTAN</v>
          </cell>
        </row>
        <row r="3566">
          <cell r="E3566">
            <v>7</v>
          </cell>
          <cell r="F3566">
            <v>1</v>
          </cell>
          <cell r="H3566">
            <v>2</v>
          </cell>
          <cell r="L3566">
            <v>1</v>
          </cell>
          <cell r="M3566" t="str">
            <v>KIRGIZİSTAN</v>
          </cell>
        </row>
        <row r="3567">
          <cell r="E3567">
            <v>7</v>
          </cell>
          <cell r="F3567">
            <v>1</v>
          </cell>
          <cell r="H3567">
            <v>2</v>
          </cell>
          <cell r="L3567">
            <v>1</v>
          </cell>
          <cell r="M3567" t="str">
            <v>KIRGIZİSTAN</v>
          </cell>
        </row>
        <row r="3568">
          <cell r="E3568">
            <v>7</v>
          </cell>
          <cell r="F3568">
            <v>1</v>
          </cell>
          <cell r="H3568">
            <v>2</v>
          </cell>
          <cell r="L3568">
            <v>1</v>
          </cell>
          <cell r="M3568" t="str">
            <v>KIRGIZİSTAN</v>
          </cell>
        </row>
        <row r="3569">
          <cell r="E3569">
            <v>7</v>
          </cell>
          <cell r="F3569">
            <v>1</v>
          </cell>
          <cell r="H3569">
            <v>2</v>
          </cell>
          <cell r="L3569">
            <v>1</v>
          </cell>
          <cell r="M3569" t="str">
            <v>KIRGIZİSTAN</v>
          </cell>
        </row>
        <row r="3570">
          <cell r="E3570">
            <v>7</v>
          </cell>
          <cell r="F3570">
            <v>1</v>
          </cell>
          <cell r="H3570">
            <v>2</v>
          </cell>
          <cell r="L3570">
            <v>1</v>
          </cell>
          <cell r="M3570" t="str">
            <v>KIRGIZİSTAN</v>
          </cell>
        </row>
        <row r="3571">
          <cell r="E3571">
            <v>7</v>
          </cell>
          <cell r="F3571">
            <v>1</v>
          </cell>
          <cell r="H3571">
            <v>2</v>
          </cell>
          <cell r="L3571">
            <v>2</v>
          </cell>
          <cell r="M3571" t="str">
            <v>KIRGIZİSTAN</v>
          </cell>
        </row>
        <row r="3572">
          <cell r="E3572">
            <v>7</v>
          </cell>
          <cell r="F3572">
            <v>1</v>
          </cell>
          <cell r="H3572">
            <v>2</v>
          </cell>
          <cell r="L3572">
            <v>1</v>
          </cell>
          <cell r="M3572" t="str">
            <v>KIRGIZİSTAN</v>
          </cell>
        </row>
        <row r="3573">
          <cell r="E3573">
            <v>7</v>
          </cell>
          <cell r="F3573">
            <v>1</v>
          </cell>
          <cell r="H3573">
            <v>2</v>
          </cell>
          <cell r="L3573">
            <v>1</v>
          </cell>
          <cell r="M3573" t="str">
            <v>KIRGIZİSTAN</v>
          </cell>
        </row>
        <row r="3574">
          <cell r="E3574">
            <v>7</v>
          </cell>
          <cell r="F3574">
            <v>1</v>
          </cell>
          <cell r="H3574">
            <v>2</v>
          </cell>
          <cell r="L3574">
            <v>1</v>
          </cell>
          <cell r="M3574" t="str">
            <v>KIRGIZİSTAN</v>
          </cell>
        </row>
        <row r="3575">
          <cell r="E3575">
            <v>7</v>
          </cell>
          <cell r="F3575">
            <v>1</v>
          </cell>
          <cell r="H3575">
            <v>2</v>
          </cell>
          <cell r="L3575">
            <v>1</v>
          </cell>
          <cell r="M3575" t="str">
            <v>KIRGIZİSTAN</v>
          </cell>
        </row>
        <row r="3576">
          <cell r="E3576">
            <v>7</v>
          </cell>
          <cell r="F3576">
            <v>1</v>
          </cell>
          <cell r="H3576">
            <v>2</v>
          </cell>
          <cell r="L3576">
            <v>1</v>
          </cell>
          <cell r="M3576" t="str">
            <v>KIRGIZİSTAN</v>
          </cell>
        </row>
        <row r="3577">
          <cell r="E3577">
            <v>7</v>
          </cell>
          <cell r="F3577">
            <v>1</v>
          </cell>
          <cell r="H3577">
            <v>2</v>
          </cell>
          <cell r="L3577">
            <v>2</v>
          </cell>
          <cell r="M3577" t="str">
            <v>KIRGIZİSTAN</v>
          </cell>
        </row>
        <row r="3578">
          <cell r="E3578">
            <v>7</v>
          </cell>
          <cell r="F3578">
            <v>1</v>
          </cell>
          <cell r="H3578">
            <v>2</v>
          </cell>
          <cell r="L3578">
            <v>1</v>
          </cell>
          <cell r="M3578" t="str">
            <v>KIRGIZİSTAN</v>
          </cell>
        </row>
        <row r="3579">
          <cell r="E3579">
            <v>7</v>
          </cell>
          <cell r="F3579">
            <v>1</v>
          </cell>
          <cell r="H3579">
            <v>2</v>
          </cell>
          <cell r="L3579">
            <v>1</v>
          </cell>
          <cell r="M3579" t="str">
            <v>KIRGIZİSTAN</v>
          </cell>
        </row>
        <row r="3580">
          <cell r="E3580">
            <v>7</v>
          </cell>
          <cell r="F3580">
            <v>1</v>
          </cell>
          <cell r="H3580">
            <v>2</v>
          </cell>
          <cell r="L3580">
            <v>2</v>
          </cell>
          <cell r="M3580" t="str">
            <v>KIRGIZİSTAN</v>
          </cell>
        </row>
        <row r="3581">
          <cell r="E3581">
            <v>7</v>
          </cell>
          <cell r="F3581">
            <v>1</v>
          </cell>
          <cell r="H3581">
            <v>2</v>
          </cell>
          <cell r="L3581">
            <v>2</v>
          </cell>
          <cell r="M3581" t="str">
            <v>KIRGIZİSTAN</v>
          </cell>
        </row>
        <row r="3582">
          <cell r="E3582">
            <v>7</v>
          </cell>
          <cell r="F3582">
            <v>1</v>
          </cell>
          <cell r="H3582">
            <v>2</v>
          </cell>
          <cell r="L3582">
            <v>2</v>
          </cell>
          <cell r="M3582" t="str">
            <v>KIRGIZİSTAN</v>
          </cell>
        </row>
        <row r="3583">
          <cell r="E3583">
            <v>7</v>
          </cell>
          <cell r="F3583">
            <v>1</v>
          </cell>
          <cell r="H3583">
            <v>2</v>
          </cell>
          <cell r="L3583">
            <v>2</v>
          </cell>
          <cell r="M3583" t="str">
            <v>KIRGIZİSTAN</v>
          </cell>
        </row>
        <row r="3584">
          <cell r="E3584">
            <v>7</v>
          </cell>
          <cell r="F3584">
            <v>1</v>
          </cell>
          <cell r="H3584">
            <v>2</v>
          </cell>
          <cell r="L3584">
            <v>1</v>
          </cell>
          <cell r="M3584" t="str">
            <v>KIRGIZİSTAN</v>
          </cell>
        </row>
        <row r="3585">
          <cell r="E3585">
            <v>7</v>
          </cell>
          <cell r="F3585">
            <v>1</v>
          </cell>
          <cell r="H3585">
            <v>2</v>
          </cell>
          <cell r="L3585">
            <v>2</v>
          </cell>
          <cell r="M3585" t="str">
            <v>KIRGIZİSTAN</v>
          </cell>
        </row>
        <row r="3586">
          <cell r="E3586">
            <v>7</v>
          </cell>
          <cell r="F3586">
            <v>1</v>
          </cell>
          <cell r="H3586">
            <v>2</v>
          </cell>
          <cell r="L3586">
            <v>1</v>
          </cell>
          <cell r="M3586" t="str">
            <v>KIRGIZİSTAN</v>
          </cell>
        </row>
        <row r="3587">
          <cell r="E3587">
            <v>7</v>
          </cell>
          <cell r="F3587">
            <v>1</v>
          </cell>
          <cell r="H3587">
            <v>2</v>
          </cell>
          <cell r="L3587">
            <v>1</v>
          </cell>
          <cell r="M3587" t="str">
            <v>KIRGIZİSTAN</v>
          </cell>
        </row>
        <row r="3588">
          <cell r="E3588">
            <v>7</v>
          </cell>
          <cell r="F3588">
            <v>1</v>
          </cell>
          <cell r="H3588">
            <v>2</v>
          </cell>
          <cell r="L3588">
            <v>1</v>
          </cell>
          <cell r="M3588" t="str">
            <v>KIRGIZİSTAN</v>
          </cell>
        </row>
        <row r="3589">
          <cell r="E3589">
            <v>7</v>
          </cell>
          <cell r="F3589">
            <v>1</v>
          </cell>
          <cell r="H3589">
            <v>2</v>
          </cell>
          <cell r="L3589">
            <v>2</v>
          </cell>
          <cell r="M3589" t="str">
            <v>KIRGIZİSTAN</v>
          </cell>
        </row>
        <row r="3590">
          <cell r="E3590">
            <v>7</v>
          </cell>
          <cell r="F3590">
            <v>1</v>
          </cell>
          <cell r="H3590">
            <v>2</v>
          </cell>
          <cell r="L3590">
            <v>1</v>
          </cell>
          <cell r="M3590" t="str">
            <v>KIRGIZİSTAN</v>
          </cell>
        </row>
        <row r="3591">
          <cell r="E3591">
            <v>7</v>
          </cell>
          <cell r="F3591">
            <v>1</v>
          </cell>
          <cell r="H3591">
            <v>2</v>
          </cell>
          <cell r="L3591">
            <v>1</v>
          </cell>
          <cell r="M3591" t="str">
            <v>KIRGIZİSTAN</v>
          </cell>
        </row>
        <row r="3592">
          <cell r="E3592">
            <v>7</v>
          </cell>
          <cell r="F3592">
            <v>1</v>
          </cell>
          <cell r="H3592">
            <v>2</v>
          </cell>
          <cell r="L3592">
            <v>1</v>
          </cell>
          <cell r="M3592" t="str">
            <v>KIRGIZİSTAN</v>
          </cell>
        </row>
        <row r="3593">
          <cell r="E3593">
            <v>7</v>
          </cell>
          <cell r="F3593">
            <v>1</v>
          </cell>
          <cell r="H3593">
            <v>2</v>
          </cell>
          <cell r="L3593">
            <v>1</v>
          </cell>
          <cell r="M3593" t="str">
            <v>KIRGIZİSTAN</v>
          </cell>
        </row>
        <row r="3594">
          <cell r="E3594">
            <v>7</v>
          </cell>
          <cell r="F3594">
            <v>1</v>
          </cell>
          <cell r="H3594">
            <v>2</v>
          </cell>
          <cell r="L3594">
            <v>2</v>
          </cell>
          <cell r="M3594" t="str">
            <v>KIRGIZİSTAN</v>
          </cell>
        </row>
        <row r="3595">
          <cell r="E3595">
            <v>7</v>
          </cell>
          <cell r="F3595">
            <v>1</v>
          </cell>
          <cell r="H3595">
            <v>2</v>
          </cell>
          <cell r="L3595">
            <v>2</v>
          </cell>
          <cell r="M3595" t="str">
            <v>KIRGIZİSTAN</v>
          </cell>
        </row>
        <row r="3596">
          <cell r="E3596">
            <v>7</v>
          </cell>
          <cell r="F3596">
            <v>1</v>
          </cell>
          <cell r="H3596">
            <v>2</v>
          </cell>
          <cell r="L3596">
            <v>1</v>
          </cell>
          <cell r="M3596" t="str">
            <v>KIRGIZİSTAN</v>
          </cell>
        </row>
        <row r="3597">
          <cell r="E3597">
            <v>7</v>
          </cell>
          <cell r="F3597">
            <v>1</v>
          </cell>
          <cell r="H3597">
            <v>1</v>
          </cell>
          <cell r="L3597">
            <v>1</v>
          </cell>
          <cell r="M3597" t="str">
            <v>KIRGIZİSTAN</v>
          </cell>
        </row>
        <row r="3598">
          <cell r="E3598">
            <v>7</v>
          </cell>
          <cell r="F3598">
            <v>1</v>
          </cell>
          <cell r="H3598">
            <v>1</v>
          </cell>
          <cell r="L3598">
            <v>1</v>
          </cell>
          <cell r="M3598" t="str">
            <v>KIRGIZİSTAN</v>
          </cell>
        </row>
        <row r="3599">
          <cell r="E3599">
            <v>7</v>
          </cell>
          <cell r="F3599">
            <v>1</v>
          </cell>
          <cell r="H3599">
            <v>1</v>
          </cell>
          <cell r="L3599">
            <v>2</v>
          </cell>
          <cell r="M3599" t="str">
            <v>KIRGIZİSTAN</v>
          </cell>
        </row>
        <row r="3600">
          <cell r="E3600">
            <v>7</v>
          </cell>
          <cell r="F3600">
            <v>1</v>
          </cell>
          <cell r="H3600">
            <v>1</v>
          </cell>
          <cell r="L3600">
            <v>1</v>
          </cell>
          <cell r="M3600" t="str">
            <v>KIRGIZİSTAN</v>
          </cell>
        </row>
        <row r="3601">
          <cell r="E3601">
            <v>7</v>
          </cell>
          <cell r="F3601">
            <v>1</v>
          </cell>
          <cell r="H3601">
            <v>1</v>
          </cell>
          <cell r="L3601">
            <v>1</v>
          </cell>
          <cell r="M3601" t="str">
            <v>KIRGIZİSTAN</v>
          </cell>
        </row>
        <row r="3602">
          <cell r="E3602">
            <v>7</v>
          </cell>
          <cell r="F3602">
            <v>1</v>
          </cell>
          <cell r="H3602">
            <v>1</v>
          </cell>
          <cell r="L3602">
            <v>1</v>
          </cell>
          <cell r="M3602" t="str">
            <v>KIRGIZİSTAN</v>
          </cell>
        </row>
        <row r="3603">
          <cell r="E3603">
            <v>7</v>
          </cell>
          <cell r="F3603">
            <v>1</v>
          </cell>
          <cell r="H3603">
            <v>1</v>
          </cell>
          <cell r="L3603">
            <v>1</v>
          </cell>
          <cell r="M3603" t="str">
            <v>KIRGIZİSTAN</v>
          </cell>
        </row>
        <row r="3604">
          <cell r="E3604">
            <v>7</v>
          </cell>
          <cell r="F3604">
            <v>1</v>
          </cell>
          <cell r="H3604">
            <v>1</v>
          </cell>
          <cell r="L3604">
            <v>1</v>
          </cell>
          <cell r="M3604" t="str">
            <v>KIRGIZİSTAN</v>
          </cell>
        </row>
        <row r="3605">
          <cell r="E3605">
            <v>7</v>
          </cell>
          <cell r="F3605">
            <v>1</v>
          </cell>
          <cell r="H3605">
            <v>2</v>
          </cell>
          <cell r="L3605">
            <v>2</v>
          </cell>
          <cell r="M3605" t="str">
            <v>KIRGIZİSTAN</v>
          </cell>
        </row>
        <row r="3606">
          <cell r="E3606">
            <v>7</v>
          </cell>
          <cell r="F3606">
            <v>1</v>
          </cell>
          <cell r="H3606">
            <v>2</v>
          </cell>
          <cell r="L3606">
            <v>2</v>
          </cell>
          <cell r="M3606" t="str">
            <v>KIRGIZİSTAN</v>
          </cell>
        </row>
        <row r="3607">
          <cell r="E3607">
            <v>7</v>
          </cell>
          <cell r="F3607">
            <v>1</v>
          </cell>
          <cell r="H3607">
            <v>2</v>
          </cell>
          <cell r="L3607">
            <v>1</v>
          </cell>
          <cell r="M3607" t="str">
            <v>SNG</v>
          </cell>
        </row>
        <row r="3608">
          <cell r="E3608">
            <v>7</v>
          </cell>
          <cell r="F3608">
            <v>1</v>
          </cell>
          <cell r="H3608">
            <v>2</v>
          </cell>
          <cell r="L3608">
            <v>1</v>
          </cell>
          <cell r="M3608" t="str">
            <v>SNG</v>
          </cell>
        </row>
        <row r="3609">
          <cell r="E3609">
            <v>7</v>
          </cell>
          <cell r="F3609">
            <v>1</v>
          </cell>
          <cell r="H3609">
            <v>2</v>
          </cell>
          <cell r="L3609">
            <v>1</v>
          </cell>
          <cell r="M3609" t="str">
            <v>SNG</v>
          </cell>
        </row>
        <row r="3610">
          <cell r="E3610">
            <v>7</v>
          </cell>
          <cell r="F3610">
            <v>1</v>
          </cell>
          <cell r="H3610">
            <v>2</v>
          </cell>
          <cell r="L3610">
            <v>1</v>
          </cell>
          <cell r="M3610" t="str">
            <v>SNG</v>
          </cell>
        </row>
        <row r="3611">
          <cell r="E3611">
            <v>7</v>
          </cell>
          <cell r="F3611">
            <v>1</v>
          </cell>
          <cell r="H3611">
            <v>2</v>
          </cell>
          <cell r="L3611">
            <v>1</v>
          </cell>
          <cell r="M3611" t="str">
            <v>SNG</v>
          </cell>
        </row>
        <row r="3612">
          <cell r="E3612">
            <v>7</v>
          </cell>
          <cell r="F3612">
            <v>1</v>
          </cell>
          <cell r="H3612">
            <v>2</v>
          </cell>
          <cell r="L3612">
            <v>1</v>
          </cell>
          <cell r="M3612" t="str">
            <v>SNG</v>
          </cell>
        </row>
        <row r="3613">
          <cell r="E3613">
            <v>7</v>
          </cell>
          <cell r="F3613">
            <v>1</v>
          </cell>
          <cell r="H3613">
            <v>2</v>
          </cell>
          <cell r="L3613">
            <v>1</v>
          </cell>
          <cell r="M3613" t="str">
            <v>SNG</v>
          </cell>
        </row>
        <row r="3614">
          <cell r="E3614">
            <v>7</v>
          </cell>
          <cell r="F3614">
            <v>1</v>
          </cell>
          <cell r="H3614">
            <v>2</v>
          </cell>
          <cell r="L3614">
            <v>1</v>
          </cell>
          <cell r="M3614" t="str">
            <v>SNG</v>
          </cell>
        </row>
        <row r="3615">
          <cell r="E3615">
            <v>7</v>
          </cell>
          <cell r="F3615">
            <v>1</v>
          </cell>
          <cell r="H3615">
            <v>2</v>
          </cell>
          <cell r="L3615">
            <v>1</v>
          </cell>
          <cell r="M3615" t="str">
            <v>SNG</v>
          </cell>
        </row>
        <row r="3616">
          <cell r="E3616">
            <v>7</v>
          </cell>
          <cell r="F3616">
            <v>1</v>
          </cell>
          <cell r="H3616">
            <v>2</v>
          </cell>
          <cell r="L3616">
            <v>1</v>
          </cell>
          <cell r="M3616" t="str">
            <v>KIRGIZİSTAN</v>
          </cell>
        </row>
        <row r="3617">
          <cell r="E3617">
            <v>7</v>
          </cell>
          <cell r="F3617">
            <v>2</v>
          </cell>
          <cell r="H3617">
            <v>2</v>
          </cell>
          <cell r="L3617">
            <v>1</v>
          </cell>
          <cell r="M3617" t="str">
            <v>KIRGIZİSTAN</v>
          </cell>
        </row>
        <row r="3618">
          <cell r="E3618">
            <v>7</v>
          </cell>
          <cell r="F3618">
            <v>2</v>
          </cell>
          <cell r="H3618">
            <v>2</v>
          </cell>
          <cell r="L3618">
            <v>1</v>
          </cell>
          <cell r="M3618" t="str">
            <v>KIRGIZİSTAN</v>
          </cell>
        </row>
        <row r="3619">
          <cell r="E3619">
            <v>7</v>
          </cell>
          <cell r="F3619">
            <v>2</v>
          </cell>
          <cell r="H3619">
            <v>2</v>
          </cell>
          <cell r="L3619">
            <v>1</v>
          </cell>
          <cell r="M3619" t="str">
            <v>KIRGIZİSTAN</v>
          </cell>
        </row>
        <row r="3620">
          <cell r="E3620">
            <v>7</v>
          </cell>
          <cell r="F3620">
            <v>2</v>
          </cell>
          <cell r="H3620">
            <v>2</v>
          </cell>
          <cell r="L3620">
            <v>1</v>
          </cell>
          <cell r="M3620" t="str">
            <v>KIRGIZİSTAN</v>
          </cell>
        </row>
        <row r="3621">
          <cell r="E3621">
            <v>7</v>
          </cell>
          <cell r="F3621">
            <v>2</v>
          </cell>
          <cell r="H3621">
            <v>2</v>
          </cell>
          <cell r="L3621">
            <v>1</v>
          </cell>
          <cell r="M3621" t="str">
            <v>KIRGIZİSTAN</v>
          </cell>
        </row>
        <row r="3622">
          <cell r="E3622">
            <v>7</v>
          </cell>
          <cell r="F3622">
            <v>2</v>
          </cell>
          <cell r="H3622">
            <v>2</v>
          </cell>
          <cell r="L3622">
            <v>1</v>
          </cell>
          <cell r="M3622" t="str">
            <v>KIRGIZİSTAN</v>
          </cell>
        </row>
        <row r="3623">
          <cell r="E3623">
            <v>7</v>
          </cell>
          <cell r="F3623">
            <v>2</v>
          </cell>
          <cell r="H3623">
            <v>2</v>
          </cell>
          <cell r="L3623">
            <v>1</v>
          </cell>
          <cell r="M3623" t="str">
            <v>KIRGIZİSTAN</v>
          </cell>
        </row>
        <row r="3624">
          <cell r="E3624">
            <v>7</v>
          </cell>
          <cell r="F3624">
            <v>2</v>
          </cell>
          <cell r="H3624">
            <v>2</v>
          </cell>
          <cell r="L3624">
            <v>1</v>
          </cell>
          <cell r="M3624" t="str">
            <v>KIRGIZİSTAN</v>
          </cell>
        </row>
        <row r="3625">
          <cell r="E3625">
            <v>7</v>
          </cell>
          <cell r="F3625">
            <v>2</v>
          </cell>
          <cell r="H3625">
            <v>2</v>
          </cell>
          <cell r="L3625">
            <v>1</v>
          </cell>
          <cell r="M3625" t="str">
            <v>KIRGIZİSTAN</v>
          </cell>
        </row>
        <row r="3626">
          <cell r="E3626">
            <v>7</v>
          </cell>
          <cell r="F3626">
            <v>2</v>
          </cell>
          <cell r="H3626">
            <v>2</v>
          </cell>
          <cell r="L3626">
            <v>1</v>
          </cell>
          <cell r="M3626" t="str">
            <v>KIRGIZİSTAN</v>
          </cell>
        </row>
        <row r="3627">
          <cell r="E3627">
            <v>7</v>
          </cell>
          <cell r="F3627">
            <v>2</v>
          </cell>
          <cell r="H3627">
            <v>2</v>
          </cell>
          <cell r="L3627">
            <v>1</v>
          </cell>
          <cell r="M3627" t="str">
            <v>KIRGIZİSTAN</v>
          </cell>
        </row>
        <row r="3628">
          <cell r="E3628">
            <v>7</v>
          </cell>
          <cell r="F3628">
            <v>2</v>
          </cell>
          <cell r="H3628">
            <v>2</v>
          </cell>
          <cell r="L3628">
            <v>1</v>
          </cell>
          <cell r="M3628" t="str">
            <v>KIRGIZİSTAN</v>
          </cell>
        </row>
        <row r="3629">
          <cell r="E3629">
            <v>7</v>
          </cell>
          <cell r="F3629">
            <v>2</v>
          </cell>
          <cell r="H3629">
            <v>2</v>
          </cell>
          <cell r="L3629">
            <v>1</v>
          </cell>
          <cell r="M3629" t="str">
            <v>KIRGIZİSTAN</v>
          </cell>
        </row>
        <row r="3630">
          <cell r="E3630">
            <v>7</v>
          </cell>
          <cell r="F3630">
            <v>2</v>
          </cell>
          <cell r="H3630">
            <v>2</v>
          </cell>
          <cell r="L3630">
            <v>1</v>
          </cell>
          <cell r="M3630" t="str">
            <v>KIRGIZİSTAN</v>
          </cell>
        </row>
        <row r="3631">
          <cell r="E3631">
            <v>7</v>
          </cell>
          <cell r="F3631">
            <v>2</v>
          </cell>
          <cell r="H3631">
            <v>2</v>
          </cell>
          <cell r="L3631">
            <v>1</v>
          </cell>
          <cell r="M3631" t="str">
            <v>KIRGIZİSTAN</v>
          </cell>
        </row>
        <row r="3632">
          <cell r="E3632">
            <v>7</v>
          </cell>
          <cell r="F3632">
            <v>2</v>
          </cell>
          <cell r="H3632">
            <v>2</v>
          </cell>
          <cell r="L3632">
            <v>1</v>
          </cell>
          <cell r="M3632" t="str">
            <v>KIRGIZİSTAN</v>
          </cell>
        </row>
        <row r="3633">
          <cell r="E3633">
            <v>7</v>
          </cell>
          <cell r="F3633">
            <v>2</v>
          </cell>
          <cell r="H3633">
            <v>2</v>
          </cell>
          <cell r="L3633">
            <v>1</v>
          </cell>
          <cell r="M3633" t="str">
            <v>KIRGIZİSTAN</v>
          </cell>
        </row>
        <row r="3634">
          <cell r="E3634">
            <v>7</v>
          </cell>
          <cell r="F3634">
            <v>2</v>
          </cell>
          <cell r="H3634">
            <v>2</v>
          </cell>
          <cell r="L3634">
            <v>2</v>
          </cell>
          <cell r="M3634" t="str">
            <v>KIRGIZİSTAN</v>
          </cell>
        </row>
        <row r="3635">
          <cell r="E3635">
            <v>7</v>
          </cell>
          <cell r="F3635">
            <v>2</v>
          </cell>
          <cell r="H3635">
            <v>2</v>
          </cell>
          <cell r="L3635">
            <v>2</v>
          </cell>
          <cell r="M3635" t="str">
            <v>KIRGIZİSTAN</v>
          </cell>
        </row>
        <row r="3636">
          <cell r="E3636">
            <v>7</v>
          </cell>
          <cell r="F3636">
            <v>2</v>
          </cell>
          <cell r="H3636">
            <v>2</v>
          </cell>
          <cell r="L3636">
            <v>1</v>
          </cell>
          <cell r="M3636" t="str">
            <v>KIRGIZİSTAN</v>
          </cell>
        </row>
        <row r="3637">
          <cell r="E3637">
            <v>7</v>
          </cell>
          <cell r="F3637">
            <v>2</v>
          </cell>
          <cell r="H3637">
            <v>2</v>
          </cell>
          <cell r="L3637">
            <v>1</v>
          </cell>
          <cell r="M3637" t="str">
            <v>KIRGIZİSTAN</v>
          </cell>
        </row>
        <row r="3638">
          <cell r="E3638">
            <v>7</v>
          </cell>
          <cell r="F3638">
            <v>2</v>
          </cell>
          <cell r="H3638">
            <v>2</v>
          </cell>
          <cell r="L3638">
            <v>2</v>
          </cell>
          <cell r="M3638" t="str">
            <v>KIRGIZİSTAN</v>
          </cell>
        </row>
        <row r="3639">
          <cell r="E3639">
            <v>7</v>
          </cell>
          <cell r="F3639">
            <v>2</v>
          </cell>
          <cell r="H3639">
            <v>2</v>
          </cell>
          <cell r="L3639">
            <v>1</v>
          </cell>
          <cell r="M3639" t="str">
            <v>KIRGIZİSTAN</v>
          </cell>
        </row>
        <row r="3640">
          <cell r="E3640">
            <v>7</v>
          </cell>
          <cell r="F3640">
            <v>2</v>
          </cell>
          <cell r="H3640">
            <v>1</v>
          </cell>
          <cell r="L3640">
            <v>1</v>
          </cell>
          <cell r="M3640" t="str">
            <v>KIRGIZİSTAN</v>
          </cell>
        </row>
        <row r="3641">
          <cell r="E3641">
            <v>7</v>
          </cell>
          <cell r="F3641">
            <v>2</v>
          </cell>
          <cell r="H3641">
            <v>1</v>
          </cell>
          <cell r="L3641">
            <v>1</v>
          </cell>
          <cell r="M3641" t="str">
            <v>KIRGIZİSTAN</v>
          </cell>
        </row>
        <row r="3642">
          <cell r="E3642">
            <v>7</v>
          </cell>
          <cell r="F3642">
            <v>2</v>
          </cell>
          <cell r="H3642">
            <v>1</v>
          </cell>
          <cell r="L3642">
            <v>1</v>
          </cell>
          <cell r="M3642" t="str">
            <v>KIRGIZİSTAN</v>
          </cell>
        </row>
        <row r="3643">
          <cell r="E3643">
            <v>7</v>
          </cell>
          <cell r="F3643">
            <v>2</v>
          </cell>
          <cell r="H3643">
            <v>1</v>
          </cell>
          <cell r="L3643">
            <v>1</v>
          </cell>
          <cell r="M3643" t="str">
            <v>KIRGIZİSTAN</v>
          </cell>
        </row>
        <row r="3644">
          <cell r="E3644">
            <v>7</v>
          </cell>
          <cell r="F3644">
            <v>2</v>
          </cell>
          <cell r="H3644">
            <v>1</v>
          </cell>
          <cell r="L3644">
            <v>1</v>
          </cell>
          <cell r="M3644" t="str">
            <v>KIRGIZİSTAN</v>
          </cell>
        </row>
        <row r="3645">
          <cell r="E3645">
            <v>7</v>
          </cell>
          <cell r="F3645">
            <v>2</v>
          </cell>
          <cell r="H3645">
            <v>1</v>
          </cell>
          <cell r="L3645">
            <v>1</v>
          </cell>
          <cell r="M3645" t="str">
            <v>KIRGIZİSTAN</v>
          </cell>
        </row>
        <row r="3646">
          <cell r="E3646">
            <v>7</v>
          </cell>
          <cell r="F3646">
            <v>2</v>
          </cell>
          <cell r="H3646">
            <v>1</v>
          </cell>
          <cell r="L3646">
            <v>1</v>
          </cell>
          <cell r="M3646" t="str">
            <v>KIRGIZİSTAN</v>
          </cell>
        </row>
        <row r="3647">
          <cell r="E3647">
            <v>7</v>
          </cell>
          <cell r="F3647">
            <v>2</v>
          </cell>
          <cell r="H3647">
            <v>1</v>
          </cell>
          <cell r="L3647">
            <v>1</v>
          </cell>
          <cell r="M3647" t="str">
            <v>KIRGIZİSTAN</v>
          </cell>
        </row>
        <row r="3648">
          <cell r="E3648">
            <v>7</v>
          </cell>
          <cell r="F3648">
            <v>2</v>
          </cell>
          <cell r="H3648">
            <v>1</v>
          </cell>
          <cell r="L3648">
            <v>1</v>
          </cell>
          <cell r="M3648" t="str">
            <v>KIRGIZİSTAN</v>
          </cell>
        </row>
        <row r="3649">
          <cell r="E3649">
            <v>7</v>
          </cell>
          <cell r="F3649">
            <v>2</v>
          </cell>
          <cell r="H3649">
            <v>2</v>
          </cell>
          <cell r="L3649">
            <v>1</v>
          </cell>
          <cell r="M3649" t="str">
            <v>SNG</v>
          </cell>
        </row>
        <row r="3650">
          <cell r="E3650">
            <v>7</v>
          </cell>
          <cell r="F3650">
            <v>2</v>
          </cell>
          <cell r="H3650">
            <v>2</v>
          </cell>
          <cell r="L3650">
            <v>1</v>
          </cell>
          <cell r="M3650" t="str">
            <v>SNG</v>
          </cell>
        </row>
        <row r="3651">
          <cell r="E3651">
            <v>7</v>
          </cell>
          <cell r="F3651">
            <v>2</v>
          </cell>
          <cell r="H3651">
            <v>2</v>
          </cell>
          <cell r="L3651">
            <v>1</v>
          </cell>
          <cell r="M3651" t="str">
            <v>SNG</v>
          </cell>
        </row>
        <row r="3652">
          <cell r="E3652">
            <v>7</v>
          </cell>
          <cell r="F3652">
            <v>2</v>
          </cell>
          <cell r="H3652">
            <v>2</v>
          </cell>
          <cell r="L3652">
            <v>1</v>
          </cell>
          <cell r="M3652" t="str">
            <v>SNG</v>
          </cell>
        </row>
        <row r="3653">
          <cell r="E3653">
            <v>7</v>
          </cell>
          <cell r="F3653">
            <v>2</v>
          </cell>
          <cell r="H3653">
            <v>2</v>
          </cell>
          <cell r="L3653">
            <v>1</v>
          </cell>
          <cell r="M3653" t="str">
            <v>SNG</v>
          </cell>
        </row>
        <row r="3654">
          <cell r="E3654">
            <v>7</v>
          </cell>
          <cell r="F3654">
            <v>2</v>
          </cell>
          <cell r="H3654">
            <v>2</v>
          </cell>
          <cell r="L3654">
            <v>1</v>
          </cell>
          <cell r="M3654" t="str">
            <v>D</v>
          </cell>
        </row>
        <row r="3655">
          <cell r="E3655">
            <v>7</v>
          </cell>
          <cell r="F3655">
            <v>2</v>
          </cell>
          <cell r="H3655">
            <v>2</v>
          </cell>
          <cell r="L3655">
            <v>1</v>
          </cell>
          <cell r="M3655" t="str">
            <v>SNG</v>
          </cell>
        </row>
        <row r="3656">
          <cell r="E3656">
            <v>7</v>
          </cell>
          <cell r="F3656">
            <v>2</v>
          </cell>
          <cell r="H3656">
            <v>2</v>
          </cell>
          <cell r="L3656">
            <v>1</v>
          </cell>
          <cell r="M3656" t="str">
            <v>SNG</v>
          </cell>
        </row>
        <row r="3657">
          <cell r="E3657">
            <v>7</v>
          </cell>
          <cell r="F3657">
            <v>2</v>
          </cell>
          <cell r="H3657">
            <v>2</v>
          </cell>
          <cell r="L3657">
            <v>1</v>
          </cell>
          <cell r="M3657" t="str">
            <v>D</v>
          </cell>
        </row>
        <row r="3658">
          <cell r="E3658">
            <v>7</v>
          </cell>
          <cell r="F3658">
            <v>3</v>
          </cell>
          <cell r="H3658">
            <v>2</v>
          </cell>
          <cell r="L3658">
            <v>2</v>
          </cell>
          <cell r="M3658" t="str">
            <v>KIRGIZİSTAN</v>
          </cell>
        </row>
        <row r="3659">
          <cell r="E3659">
            <v>7</v>
          </cell>
          <cell r="F3659">
            <v>3</v>
          </cell>
          <cell r="H3659">
            <v>2</v>
          </cell>
          <cell r="L3659">
            <v>2</v>
          </cell>
          <cell r="M3659" t="str">
            <v>KIRGIZİSTAN</v>
          </cell>
        </row>
        <row r="3660">
          <cell r="E3660">
            <v>7</v>
          </cell>
          <cell r="F3660">
            <v>3</v>
          </cell>
          <cell r="H3660">
            <v>2</v>
          </cell>
          <cell r="L3660">
            <v>1</v>
          </cell>
          <cell r="M3660" t="str">
            <v>KIRGIZİSTAN</v>
          </cell>
        </row>
        <row r="3661">
          <cell r="E3661">
            <v>7</v>
          </cell>
          <cell r="F3661">
            <v>3</v>
          </cell>
          <cell r="H3661">
            <v>2</v>
          </cell>
          <cell r="L3661">
            <v>2</v>
          </cell>
          <cell r="M3661" t="str">
            <v>KIRGIZİSTAN</v>
          </cell>
        </row>
        <row r="3662">
          <cell r="E3662">
            <v>7</v>
          </cell>
          <cell r="F3662">
            <v>3</v>
          </cell>
          <cell r="H3662">
            <v>2</v>
          </cell>
          <cell r="L3662">
            <v>1</v>
          </cell>
          <cell r="M3662" t="str">
            <v>KIRGIZİSTAN</v>
          </cell>
        </row>
        <row r="3663">
          <cell r="E3663">
            <v>7</v>
          </cell>
          <cell r="F3663">
            <v>3</v>
          </cell>
          <cell r="H3663">
            <v>2</v>
          </cell>
          <cell r="L3663">
            <v>2</v>
          </cell>
          <cell r="M3663" t="str">
            <v>KIRGIZİSTAN</v>
          </cell>
        </row>
        <row r="3664">
          <cell r="E3664">
            <v>7</v>
          </cell>
          <cell r="F3664">
            <v>3</v>
          </cell>
          <cell r="H3664">
            <v>2</v>
          </cell>
          <cell r="L3664" t="str">
            <v>H</v>
          </cell>
          <cell r="M3664" t="str">
            <v>KIRGIZİSTAN</v>
          </cell>
        </row>
        <row r="3665">
          <cell r="E3665">
            <v>7</v>
          </cell>
          <cell r="F3665">
            <v>3</v>
          </cell>
          <cell r="H3665">
            <v>2</v>
          </cell>
          <cell r="L3665">
            <v>1</v>
          </cell>
          <cell r="M3665" t="str">
            <v>KIRGIZİSTAN</v>
          </cell>
        </row>
        <row r="3666">
          <cell r="E3666">
            <v>7</v>
          </cell>
          <cell r="F3666">
            <v>3</v>
          </cell>
          <cell r="H3666">
            <v>2</v>
          </cell>
          <cell r="L3666">
            <v>2</v>
          </cell>
          <cell r="M3666" t="str">
            <v>KIRGIZİSTAN</v>
          </cell>
        </row>
        <row r="3667">
          <cell r="E3667">
            <v>7</v>
          </cell>
          <cell r="F3667">
            <v>3</v>
          </cell>
          <cell r="H3667">
            <v>2</v>
          </cell>
          <cell r="L3667">
            <v>1</v>
          </cell>
          <cell r="M3667" t="str">
            <v>SNG</v>
          </cell>
        </row>
        <row r="3668">
          <cell r="E3668">
            <v>7</v>
          </cell>
          <cell r="F3668">
            <v>3</v>
          </cell>
          <cell r="H3668">
            <v>2</v>
          </cell>
          <cell r="L3668">
            <v>1</v>
          </cell>
          <cell r="M3668" t="str">
            <v>KIRGIZİSTAN</v>
          </cell>
        </row>
        <row r="3669">
          <cell r="E3669">
            <v>7</v>
          </cell>
          <cell r="F3669">
            <v>3</v>
          </cell>
          <cell r="H3669">
            <v>2</v>
          </cell>
          <cell r="L3669">
            <v>2</v>
          </cell>
          <cell r="M3669" t="str">
            <v>KIRGIZİSTAN</v>
          </cell>
        </row>
        <row r="3670">
          <cell r="E3670">
            <v>7</v>
          </cell>
          <cell r="F3670">
            <v>3</v>
          </cell>
          <cell r="H3670">
            <v>2</v>
          </cell>
          <cell r="L3670">
            <v>1</v>
          </cell>
          <cell r="M3670" t="str">
            <v>KIRGIZİSTAN</v>
          </cell>
        </row>
        <row r="3671">
          <cell r="E3671">
            <v>7</v>
          </cell>
          <cell r="F3671">
            <v>3</v>
          </cell>
          <cell r="H3671">
            <v>2</v>
          </cell>
          <cell r="L3671">
            <v>1</v>
          </cell>
          <cell r="M3671" t="str">
            <v>KIRGIZİSTAN</v>
          </cell>
        </row>
        <row r="3672">
          <cell r="E3672">
            <v>7</v>
          </cell>
          <cell r="F3672">
            <v>3</v>
          </cell>
          <cell r="H3672">
            <v>2</v>
          </cell>
          <cell r="L3672">
            <v>2</v>
          </cell>
          <cell r="M3672" t="str">
            <v>KIRGIZİSTAN</v>
          </cell>
        </row>
        <row r="3673">
          <cell r="E3673">
            <v>7</v>
          </cell>
          <cell r="F3673">
            <v>3</v>
          </cell>
          <cell r="H3673">
            <v>2</v>
          </cell>
          <cell r="L3673">
            <v>2</v>
          </cell>
          <cell r="M3673" t="str">
            <v>KIRGIZİSTAN</v>
          </cell>
        </row>
        <row r="3674">
          <cell r="E3674">
            <v>7</v>
          </cell>
          <cell r="F3674">
            <v>3</v>
          </cell>
          <cell r="H3674">
            <v>2</v>
          </cell>
          <cell r="L3674">
            <v>1</v>
          </cell>
          <cell r="M3674" t="str">
            <v>KIRGIZİSTAN</v>
          </cell>
        </row>
        <row r="3675">
          <cell r="E3675">
            <v>7</v>
          </cell>
          <cell r="F3675">
            <v>3</v>
          </cell>
          <cell r="H3675">
            <v>2</v>
          </cell>
          <cell r="L3675">
            <v>1</v>
          </cell>
          <cell r="M3675" t="str">
            <v>KIRGIZİSTAN</v>
          </cell>
        </row>
        <row r="3676">
          <cell r="E3676">
            <v>7</v>
          </cell>
          <cell r="F3676">
            <v>3</v>
          </cell>
          <cell r="H3676">
            <v>2</v>
          </cell>
          <cell r="L3676">
            <v>1</v>
          </cell>
          <cell r="M3676" t="str">
            <v>KIRGIZİSTAN</v>
          </cell>
        </row>
        <row r="3677">
          <cell r="E3677">
            <v>7</v>
          </cell>
          <cell r="F3677">
            <v>3</v>
          </cell>
          <cell r="H3677">
            <v>2</v>
          </cell>
          <cell r="L3677">
            <v>2</v>
          </cell>
          <cell r="M3677" t="str">
            <v>KIRGIZİSTAN</v>
          </cell>
        </row>
        <row r="3678">
          <cell r="E3678">
            <v>7</v>
          </cell>
          <cell r="F3678">
            <v>3</v>
          </cell>
          <cell r="H3678">
            <v>2</v>
          </cell>
          <cell r="L3678">
            <v>2</v>
          </cell>
          <cell r="M3678" t="str">
            <v>KIRGIZİSTAN</v>
          </cell>
        </row>
        <row r="3679">
          <cell r="E3679">
            <v>7</v>
          </cell>
          <cell r="F3679">
            <v>3</v>
          </cell>
          <cell r="H3679">
            <v>2</v>
          </cell>
          <cell r="L3679">
            <v>1</v>
          </cell>
          <cell r="M3679" t="str">
            <v>KIRGIZİSTAN</v>
          </cell>
        </row>
        <row r="3680">
          <cell r="E3680">
            <v>7</v>
          </cell>
          <cell r="F3680">
            <v>3</v>
          </cell>
          <cell r="H3680">
            <v>2</v>
          </cell>
          <cell r="L3680">
            <v>1</v>
          </cell>
          <cell r="M3680" t="str">
            <v>KIRGIZİSTAN</v>
          </cell>
        </row>
        <row r="3681">
          <cell r="E3681">
            <v>7</v>
          </cell>
          <cell r="F3681">
            <v>3</v>
          </cell>
          <cell r="H3681">
            <v>2</v>
          </cell>
          <cell r="L3681">
            <v>1</v>
          </cell>
          <cell r="M3681" t="str">
            <v>KIRGIZİSTAN</v>
          </cell>
        </row>
        <row r="3682">
          <cell r="E3682">
            <v>7</v>
          </cell>
          <cell r="F3682">
            <v>3</v>
          </cell>
          <cell r="H3682">
            <v>2</v>
          </cell>
          <cell r="L3682">
            <v>1</v>
          </cell>
          <cell r="M3682" t="str">
            <v>KIRGIZİSTAN</v>
          </cell>
        </row>
        <row r="3683">
          <cell r="E3683">
            <v>7</v>
          </cell>
          <cell r="F3683">
            <v>3</v>
          </cell>
          <cell r="H3683">
            <v>2</v>
          </cell>
          <cell r="L3683">
            <v>1</v>
          </cell>
          <cell r="M3683" t="str">
            <v>KIRGIZİSTAN</v>
          </cell>
        </row>
        <row r="3684">
          <cell r="E3684">
            <v>7</v>
          </cell>
          <cell r="F3684">
            <v>3</v>
          </cell>
          <cell r="H3684">
            <v>2</v>
          </cell>
          <cell r="L3684">
            <v>1</v>
          </cell>
          <cell r="M3684" t="str">
            <v>KIRGIZİSTAN</v>
          </cell>
        </row>
        <row r="3685">
          <cell r="E3685">
            <v>7</v>
          </cell>
          <cell r="F3685">
            <v>3</v>
          </cell>
          <cell r="H3685">
            <v>2</v>
          </cell>
          <cell r="L3685">
            <v>2</v>
          </cell>
          <cell r="M3685" t="str">
            <v>KIRGIZİSTAN</v>
          </cell>
        </row>
        <row r="3686">
          <cell r="E3686">
            <v>7</v>
          </cell>
          <cell r="F3686">
            <v>3</v>
          </cell>
          <cell r="H3686">
            <v>2</v>
          </cell>
          <cell r="L3686">
            <v>1</v>
          </cell>
          <cell r="M3686" t="str">
            <v>KIRGIZİSTAN</v>
          </cell>
        </row>
        <row r="3687">
          <cell r="E3687">
            <v>7</v>
          </cell>
          <cell r="F3687">
            <v>3</v>
          </cell>
          <cell r="H3687">
            <v>1</v>
          </cell>
          <cell r="L3687">
            <v>1</v>
          </cell>
          <cell r="M3687" t="str">
            <v>KIRGIZİSTAN</v>
          </cell>
        </row>
        <row r="3688">
          <cell r="E3688">
            <v>7</v>
          </cell>
          <cell r="F3688">
            <v>3</v>
          </cell>
          <cell r="H3688">
            <v>1</v>
          </cell>
          <cell r="L3688">
            <v>1</v>
          </cell>
          <cell r="M3688" t="str">
            <v>KIRGIZİSTAN</v>
          </cell>
        </row>
        <row r="3689">
          <cell r="E3689">
            <v>7</v>
          </cell>
          <cell r="F3689">
            <v>3</v>
          </cell>
          <cell r="H3689">
            <v>1</v>
          </cell>
          <cell r="L3689">
            <v>2</v>
          </cell>
          <cell r="M3689" t="str">
            <v>KIRGIZİSTAN</v>
          </cell>
        </row>
        <row r="3690">
          <cell r="E3690">
            <v>7</v>
          </cell>
          <cell r="F3690">
            <v>3</v>
          </cell>
          <cell r="H3690">
            <v>1</v>
          </cell>
          <cell r="L3690">
            <v>1</v>
          </cell>
          <cell r="M3690" t="str">
            <v>KIRGIZİSTAN</v>
          </cell>
        </row>
        <row r="3691">
          <cell r="E3691">
            <v>7</v>
          </cell>
          <cell r="F3691">
            <v>3</v>
          </cell>
          <cell r="H3691">
            <v>1</v>
          </cell>
          <cell r="L3691">
            <v>1</v>
          </cell>
          <cell r="M3691" t="str">
            <v>KIRGIZİSTAN</v>
          </cell>
        </row>
        <row r="3692">
          <cell r="E3692">
            <v>7</v>
          </cell>
          <cell r="F3692">
            <v>3</v>
          </cell>
          <cell r="H3692">
            <v>1</v>
          </cell>
          <cell r="L3692">
            <v>1</v>
          </cell>
          <cell r="M3692" t="str">
            <v>KIRGIZİSTAN</v>
          </cell>
        </row>
        <row r="3693">
          <cell r="E3693">
            <v>7</v>
          </cell>
          <cell r="F3693">
            <v>3</v>
          </cell>
          <cell r="H3693">
            <v>1</v>
          </cell>
          <cell r="L3693">
            <v>1</v>
          </cell>
          <cell r="M3693" t="str">
            <v>KIRGIZİSTAN</v>
          </cell>
        </row>
        <row r="3694">
          <cell r="E3694">
            <v>7</v>
          </cell>
          <cell r="F3694">
            <v>3</v>
          </cell>
          <cell r="H3694">
            <v>1</v>
          </cell>
          <cell r="L3694">
            <v>1</v>
          </cell>
          <cell r="M3694" t="str">
            <v>KIRGIZİSTAN</v>
          </cell>
        </row>
        <row r="3695">
          <cell r="E3695">
            <v>7</v>
          </cell>
          <cell r="F3695">
            <v>3</v>
          </cell>
          <cell r="H3695">
            <v>1</v>
          </cell>
          <cell r="L3695">
            <v>2</v>
          </cell>
          <cell r="M3695" t="str">
            <v>KIRGIZİSTAN</v>
          </cell>
        </row>
        <row r="3696">
          <cell r="E3696">
            <v>7</v>
          </cell>
          <cell r="F3696">
            <v>3</v>
          </cell>
          <cell r="H3696">
            <v>1</v>
          </cell>
          <cell r="L3696">
            <v>1</v>
          </cell>
          <cell r="M3696" t="str">
            <v>KIRGIZİSTAN</v>
          </cell>
        </row>
        <row r="3697">
          <cell r="E3697">
            <v>7</v>
          </cell>
          <cell r="F3697">
            <v>3</v>
          </cell>
          <cell r="H3697">
            <v>1</v>
          </cell>
          <cell r="L3697">
            <v>1</v>
          </cell>
          <cell r="M3697" t="str">
            <v>KIRGIZİSTAN</v>
          </cell>
        </row>
        <row r="3698">
          <cell r="E3698">
            <v>7</v>
          </cell>
          <cell r="F3698">
            <v>3</v>
          </cell>
          <cell r="H3698">
            <v>2</v>
          </cell>
          <cell r="L3698">
            <v>1</v>
          </cell>
          <cell r="M3698" t="str">
            <v>D</v>
          </cell>
        </row>
        <row r="3699">
          <cell r="E3699">
            <v>7</v>
          </cell>
          <cell r="F3699">
            <v>3</v>
          </cell>
          <cell r="H3699">
            <v>2</v>
          </cell>
          <cell r="L3699">
            <v>2</v>
          </cell>
          <cell r="M3699" t="str">
            <v>KIRGIZİSTAN</v>
          </cell>
        </row>
        <row r="3700">
          <cell r="E3700">
            <v>7</v>
          </cell>
          <cell r="F3700">
            <v>3</v>
          </cell>
          <cell r="H3700">
            <v>2</v>
          </cell>
          <cell r="L3700">
            <v>1</v>
          </cell>
          <cell r="M3700" t="str">
            <v>SNG</v>
          </cell>
        </row>
        <row r="3701">
          <cell r="E3701">
            <v>7</v>
          </cell>
          <cell r="F3701">
            <v>3</v>
          </cell>
          <cell r="H3701">
            <v>2</v>
          </cell>
          <cell r="L3701">
            <v>1</v>
          </cell>
          <cell r="M3701" t="str">
            <v>SNG</v>
          </cell>
        </row>
        <row r="3702">
          <cell r="E3702">
            <v>7</v>
          </cell>
          <cell r="F3702">
            <v>3</v>
          </cell>
          <cell r="H3702">
            <v>2</v>
          </cell>
          <cell r="L3702">
            <v>1</v>
          </cell>
          <cell r="M3702" t="str">
            <v>SNG</v>
          </cell>
        </row>
        <row r="3703">
          <cell r="E3703">
            <v>7</v>
          </cell>
          <cell r="F3703">
            <v>3</v>
          </cell>
          <cell r="H3703">
            <v>2</v>
          </cell>
          <cell r="L3703">
            <v>1</v>
          </cell>
          <cell r="M3703" t="str">
            <v>SNG</v>
          </cell>
        </row>
        <row r="3704">
          <cell r="E3704">
            <v>7</v>
          </cell>
          <cell r="F3704">
            <v>3</v>
          </cell>
          <cell r="H3704">
            <v>2</v>
          </cell>
          <cell r="L3704">
            <v>1</v>
          </cell>
          <cell r="M3704" t="str">
            <v>SNG</v>
          </cell>
        </row>
        <row r="3705">
          <cell r="E3705">
            <v>7</v>
          </cell>
          <cell r="F3705">
            <v>3</v>
          </cell>
          <cell r="H3705">
            <v>2</v>
          </cell>
          <cell r="L3705">
            <v>1</v>
          </cell>
          <cell r="M3705" t="str">
            <v>SNG</v>
          </cell>
        </row>
        <row r="3706">
          <cell r="E3706">
            <v>7</v>
          </cell>
          <cell r="F3706">
            <v>3</v>
          </cell>
          <cell r="H3706">
            <v>2</v>
          </cell>
          <cell r="L3706">
            <v>1</v>
          </cell>
          <cell r="M3706" t="str">
            <v>SNG</v>
          </cell>
        </row>
        <row r="3707">
          <cell r="E3707">
            <v>7</v>
          </cell>
          <cell r="F3707">
            <v>3</v>
          </cell>
          <cell r="H3707">
            <v>2</v>
          </cell>
          <cell r="L3707">
            <v>1</v>
          </cell>
          <cell r="M3707" t="str">
            <v>SNG</v>
          </cell>
        </row>
        <row r="3708">
          <cell r="E3708">
            <v>7</v>
          </cell>
          <cell r="F3708">
            <v>3</v>
          </cell>
          <cell r="H3708">
            <v>2</v>
          </cell>
          <cell r="L3708">
            <v>1</v>
          </cell>
          <cell r="M3708" t="str">
            <v>SNG</v>
          </cell>
        </row>
        <row r="3709">
          <cell r="E3709">
            <v>7</v>
          </cell>
          <cell r="F3709">
            <v>3</v>
          </cell>
          <cell r="H3709">
            <v>2</v>
          </cell>
          <cell r="L3709">
            <v>1</v>
          </cell>
          <cell r="M3709" t="str">
            <v>SNG</v>
          </cell>
        </row>
        <row r="3710">
          <cell r="E3710">
            <v>7</v>
          </cell>
          <cell r="F3710">
            <v>3</v>
          </cell>
          <cell r="H3710">
            <v>2</v>
          </cell>
          <cell r="L3710">
            <v>1</v>
          </cell>
          <cell r="M3710" t="str">
            <v>SNG</v>
          </cell>
        </row>
        <row r="3711">
          <cell r="E3711">
            <v>8</v>
          </cell>
          <cell r="F3711">
            <v>1</v>
          </cell>
          <cell r="H3711">
            <v>2</v>
          </cell>
          <cell r="L3711" t="str">
            <v>H</v>
          </cell>
          <cell r="M3711" t="str">
            <v>KIRGIZİSTAN</v>
          </cell>
        </row>
        <row r="3712">
          <cell r="E3712">
            <v>8</v>
          </cell>
          <cell r="F3712">
            <v>1</v>
          </cell>
          <cell r="H3712">
            <v>2</v>
          </cell>
          <cell r="L3712">
            <v>1</v>
          </cell>
          <cell r="M3712" t="str">
            <v>KIRGIZİSTAN</v>
          </cell>
        </row>
        <row r="3713">
          <cell r="E3713">
            <v>8</v>
          </cell>
          <cell r="F3713">
            <v>1</v>
          </cell>
          <cell r="H3713">
            <v>2</v>
          </cell>
          <cell r="L3713">
            <v>1</v>
          </cell>
          <cell r="M3713" t="str">
            <v>KIRGIZİSTAN</v>
          </cell>
        </row>
        <row r="3714">
          <cell r="E3714">
            <v>8</v>
          </cell>
          <cell r="F3714">
            <v>1</v>
          </cell>
          <cell r="H3714">
            <v>2</v>
          </cell>
          <cell r="L3714">
            <v>1</v>
          </cell>
          <cell r="M3714" t="str">
            <v>KIRGIZİSTAN</v>
          </cell>
        </row>
        <row r="3715">
          <cell r="E3715">
            <v>8</v>
          </cell>
          <cell r="F3715">
            <v>1</v>
          </cell>
          <cell r="H3715">
            <v>2</v>
          </cell>
          <cell r="L3715">
            <v>1</v>
          </cell>
          <cell r="M3715" t="str">
            <v>KIRGIZİSTAN</v>
          </cell>
        </row>
        <row r="3716">
          <cell r="E3716">
            <v>8</v>
          </cell>
          <cell r="F3716">
            <v>1</v>
          </cell>
          <cell r="H3716">
            <v>2</v>
          </cell>
          <cell r="L3716" t="str">
            <v>H</v>
          </cell>
          <cell r="M3716" t="str">
            <v>KIRGIZİSTAN</v>
          </cell>
        </row>
        <row r="3717">
          <cell r="E3717">
            <v>8</v>
          </cell>
          <cell r="F3717">
            <v>1</v>
          </cell>
          <cell r="H3717">
            <v>2</v>
          </cell>
          <cell r="L3717">
            <v>1</v>
          </cell>
          <cell r="M3717" t="str">
            <v>KIRGIZİSTAN</v>
          </cell>
        </row>
        <row r="3718">
          <cell r="E3718">
            <v>8</v>
          </cell>
          <cell r="F3718">
            <v>1</v>
          </cell>
          <cell r="H3718">
            <v>2</v>
          </cell>
          <cell r="L3718">
            <v>1</v>
          </cell>
          <cell r="M3718" t="str">
            <v>KIRGIZİSTAN</v>
          </cell>
        </row>
        <row r="3719">
          <cell r="E3719">
            <v>8</v>
          </cell>
          <cell r="F3719">
            <v>1</v>
          </cell>
          <cell r="H3719">
            <v>2</v>
          </cell>
          <cell r="L3719">
            <v>1</v>
          </cell>
          <cell r="M3719" t="str">
            <v>KIRGIZİSTAN</v>
          </cell>
        </row>
        <row r="3720">
          <cell r="E3720">
            <v>8</v>
          </cell>
          <cell r="F3720">
            <v>1</v>
          </cell>
          <cell r="H3720">
            <v>2</v>
          </cell>
          <cell r="L3720">
            <v>1</v>
          </cell>
          <cell r="M3720" t="str">
            <v>KIRGIZİSTAN</v>
          </cell>
        </row>
        <row r="3721">
          <cell r="E3721">
            <v>8</v>
          </cell>
          <cell r="F3721">
            <v>1</v>
          </cell>
          <cell r="H3721">
            <v>2</v>
          </cell>
          <cell r="L3721">
            <v>1</v>
          </cell>
          <cell r="M3721" t="str">
            <v>KIRGIZİSTAN</v>
          </cell>
        </row>
        <row r="3722">
          <cell r="E3722">
            <v>8</v>
          </cell>
          <cell r="F3722">
            <v>1</v>
          </cell>
          <cell r="H3722">
            <v>2</v>
          </cell>
          <cell r="L3722">
            <v>1</v>
          </cell>
          <cell r="M3722" t="str">
            <v>KIRGIZİSTAN</v>
          </cell>
        </row>
        <row r="3723">
          <cell r="E3723">
            <v>8</v>
          </cell>
          <cell r="F3723">
            <v>1</v>
          </cell>
          <cell r="H3723">
            <v>2</v>
          </cell>
          <cell r="L3723">
            <v>1</v>
          </cell>
          <cell r="M3723" t="str">
            <v>KIRGIZİSTAN</v>
          </cell>
        </row>
        <row r="3724">
          <cell r="E3724">
            <v>8</v>
          </cell>
          <cell r="F3724">
            <v>1</v>
          </cell>
          <cell r="H3724">
            <v>2</v>
          </cell>
          <cell r="L3724">
            <v>1</v>
          </cell>
          <cell r="M3724" t="str">
            <v>KIRGIZİSTAN</v>
          </cell>
        </row>
        <row r="3725">
          <cell r="E3725">
            <v>8</v>
          </cell>
          <cell r="F3725">
            <v>1</v>
          </cell>
          <cell r="H3725">
            <v>2</v>
          </cell>
          <cell r="L3725">
            <v>1</v>
          </cell>
          <cell r="M3725" t="str">
            <v>KIRGIZİSTAN</v>
          </cell>
        </row>
        <row r="3726">
          <cell r="E3726">
            <v>8</v>
          </cell>
          <cell r="F3726">
            <v>1</v>
          </cell>
          <cell r="H3726">
            <v>2</v>
          </cell>
          <cell r="L3726">
            <v>2</v>
          </cell>
          <cell r="M3726" t="str">
            <v>KIRGIZİSTAN</v>
          </cell>
        </row>
        <row r="3727">
          <cell r="E3727">
            <v>8</v>
          </cell>
          <cell r="F3727">
            <v>1</v>
          </cell>
          <cell r="H3727">
            <v>2</v>
          </cell>
          <cell r="L3727">
            <v>1</v>
          </cell>
          <cell r="M3727" t="str">
            <v>KIRGIZİSTAN</v>
          </cell>
        </row>
        <row r="3728">
          <cell r="E3728">
            <v>8</v>
          </cell>
          <cell r="F3728">
            <v>1</v>
          </cell>
          <cell r="H3728">
            <v>1</v>
          </cell>
          <cell r="L3728">
            <v>1</v>
          </cell>
          <cell r="M3728" t="str">
            <v>KIRGIZİSTAN</v>
          </cell>
        </row>
        <row r="3729">
          <cell r="E3729">
            <v>8</v>
          </cell>
          <cell r="F3729">
            <v>1</v>
          </cell>
          <cell r="H3729">
            <v>1</v>
          </cell>
          <cell r="L3729">
            <v>1</v>
          </cell>
          <cell r="M3729" t="str">
            <v>KIRGIZİSTAN</v>
          </cell>
        </row>
        <row r="3730">
          <cell r="E3730">
            <v>8</v>
          </cell>
          <cell r="F3730">
            <v>1</v>
          </cell>
          <cell r="H3730">
            <v>1</v>
          </cell>
          <cell r="L3730">
            <v>1</v>
          </cell>
          <cell r="M3730" t="str">
            <v>KIRGIZİSTAN</v>
          </cell>
        </row>
        <row r="3731">
          <cell r="E3731">
            <v>8</v>
          </cell>
          <cell r="F3731">
            <v>1</v>
          </cell>
          <cell r="H3731">
            <v>1</v>
          </cell>
          <cell r="L3731">
            <v>1</v>
          </cell>
          <cell r="M3731" t="str">
            <v>KIRGIZİSTAN</v>
          </cell>
        </row>
        <row r="3732">
          <cell r="E3732">
            <v>8</v>
          </cell>
          <cell r="F3732">
            <v>1</v>
          </cell>
          <cell r="H3732">
            <v>1</v>
          </cell>
          <cell r="L3732">
            <v>1</v>
          </cell>
          <cell r="M3732" t="str">
            <v>KIRGIZİSTAN</v>
          </cell>
        </row>
        <row r="3733">
          <cell r="E3733">
            <v>8</v>
          </cell>
          <cell r="F3733">
            <v>1</v>
          </cell>
          <cell r="H3733">
            <v>1</v>
          </cell>
          <cell r="L3733">
            <v>1</v>
          </cell>
          <cell r="M3733" t="str">
            <v>KIRGIZİSTAN</v>
          </cell>
        </row>
        <row r="3734">
          <cell r="E3734">
            <v>8</v>
          </cell>
          <cell r="F3734">
            <v>1</v>
          </cell>
          <cell r="H3734">
            <v>1</v>
          </cell>
          <cell r="L3734">
            <v>1</v>
          </cell>
          <cell r="M3734" t="str">
            <v>KIRGIZİSTAN</v>
          </cell>
        </row>
        <row r="3735">
          <cell r="E3735">
            <v>8</v>
          </cell>
          <cell r="F3735">
            <v>1</v>
          </cell>
          <cell r="H3735">
            <v>1</v>
          </cell>
          <cell r="L3735">
            <v>1</v>
          </cell>
          <cell r="M3735" t="str">
            <v>KIRGIZİSTAN</v>
          </cell>
        </row>
        <row r="3736">
          <cell r="E3736">
            <v>8</v>
          </cell>
          <cell r="F3736">
            <v>1</v>
          </cell>
          <cell r="H3736">
            <v>1</v>
          </cell>
          <cell r="L3736">
            <v>1</v>
          </cell>
          <cell r="M3736" t="str">
            <v>KIRGIZİSTAN</v>
          </cell>
        </row>
        <row r="3737">
          <cell r="E3737">
            <v>8</v>
          </cell>
          <cell r="F3737">
            <v>2</v>
          </cell>
          <cell r="H3737">
            <v>2</v>
          </cell>
          <cell r="L3737">
            <v>2</v>
          </cell>
          <cell r="M3737" t="str">
            <v>KIRGIZİSTAN</v>
          </cell>
        </row>
        <row r="3738">
          <cell r="E3738">
            <v>8</v>
          </cell>
          <cell r="F3738">
            <v>2</v>
          </cell>
          <cell r="H3738">
            <v>2</v>
          </cell>
          <cell r="L3738">
            <v>1</v>
          </cell>
          <cell r="M3738" t="str">
            <v>KIRGIZİSTAN</v>
          </cell>
        </row>
        <row r="3739">
          <cell r="E3739">
            <v>8</v>
          </cell>
          <cell r="F3739">
            <v>2</v>
          </cell>
          <cell r="H3739">
            <v>2</v>
          </cell>
          <cell r="L3739" t="str">
            <v>H</v>
          </cell>
          <cell r="M3739" t="str">
            <v>KIRGIZİSTAN</v>
          </cell>
        </row>
        <row r="3740">
          <cell r="E3740">
            <v>8</v>
          </cell>
          <cell r="F3740">
            <v>2</v>
          </cell>
          <cell r="H3740">
            <v>2</v>
          </cell>
          <cell r="L3740">
            <v>1</v>
          </cell>
          <cell r="M3740" t="str">
            <v>KIRGIZİSTAN</v>
          </cell>
        </row>
        <row r="3741">
          <cell r="E3741">
            <v>8</v>
          </cell>
          <cell r="F3741">
            <v>2</v>
          </cell>
          <cell r="H3741">
            <v>2</v>
          </cell>
          <cell r="L3741">
            <v>1</v>
          </cell>
          <cell r="M3741" t="str">
            <v>KIRGIZİSTAN</v>
          </cell>
        </row>
        <row r="3742">
          <cell r="E3742">
            <v>8</v>
          </cell>
          <cell r="F3742">
            <v>2</v>
          </cell>
          <cell r="H3742">
            <v>2</v>
          </cell>
          <cell r="L3742">
            <v>1</v>
          </cell>
          <cell r="M3742" t="str">
            <v>KIRGIZİSTAN</v>
          </cell>
        </row>
        <row r="3743">
          <cell r="E3743">
            <v>8</v>
          </cell>
          <cell r="F3743">
            <v>2</v>
          </cell>
          <cell r="H3743">
            <v>2</v>
          </cell>
          <cell r="L3743">
            <v>2</v>
          </cell>
          <cell r="M3743" t="str">
            <v>KIRGIZİSTAN</v>
          </cell>
        </row>
        <row r="3744">
          <cell r="E3744">
            <v>8</v>
          </cell>
          <cell r="F3744">
            <v>2</v>
          </cell>
          <cell r="H3744">
            <v>2</v>
          </cell>
          <cell r="L3744">
            <v>1</v>
          </cell>
          <cell r="M3744" t="str">
            <v>KIRGIZİSTAN</v>
          </cell>
        </row>
        <row r="3745">
          <cell r="E3745">
            <v>8</v>
          </cell>
          <cell r="F3745">
            <v>2</v>
          </cell>
          <cell r="H3745">
            <v>2</v>
          </cell>
          <cell r="L3745">
            <v>1</v>
          </cell>
          <cell r="M3745" t="str">
            <v>KIRGIZİSTAN</v>
          </cell>
        </row>
        <row r="3746">
          <cell r="E3746">
            <v>8</v>
          </cell>
          <cell r="F3746">
            <v>2</v>
          </cell>
          <cell r="H3746">
            <v>2</v>
          </cell>
          <cell r="L3746">
            <v>1</v>
          </cell>
          <cell r="M3746" t="str">
            <v>KIRGIZİSTAN</v>
          </cell>
        </row>
        <row r="3747">
          <cell r="E3747">
            <v>8</v>
          </cell>
          <cell r="F3747">
            <v>2</v>
          </cell>
          <cell r="H3747">
            <v>2</v>
          </cell>
          <cell r="L3747">
            <v>1</v>
          </cell>
          <cell r="M3747" t="str">
            <v>KIRGIZİSTAN</v>
          </cell>
        </row>
        <row r="3748">
          <cell r="E3748">
            <v>8</v>
          </cell>
          <cell r="F3748">
            <v>2</v>
          </cell>
          <cell r="H3748">
            <v>2</v>
          </cell>
          <cell r="L3748">
            <v>2</v>
          </cell>
          <cell r="M3748" t="str">
            <v>KIRGIZİSTAN</v>
          </cell>
        </row>
        <row r="3749">
          <cell r="E3749">
            <v>8</v>
          </cell>
          <cell r="F3749">
            <v>2</v>
          </cell>
          <cell r="H3749">
            <v>2</v>
          </cell>
          <cell r="L3749">
            <v>1</v>
          </cell>
          <cell r="M3749" t="str">
            <v>KIRGIZİSTAN</v>
          </cell>
        </row>
        <row r="3750">
          <cell r="E3750">
            <v>8</v>
          </cell>
          <cell r="F3750">
            <v>2</v>
          </cell>
          <cell r="H3750">
            <v>2</v>
          </cell>
          <cell r="L3750">
            <v>1</v>
          </cell>
          <cell r="M3750" t="str">
            <v>KIRGIZİSTAN</v>
          </cell>
        </row>
        <row r="3751">
          <cell r="E3751">
            <v>8</v>
          </cell>
          <cell r="F3751">
            <v>2</v>
          </cell>
          <cell r="H3751">
            <v>2</v>
          </cell>
          <cell r="L3751">
            <v>1</v>
          </cell>
          <cell r="M3751" t="str">
            <v>KIRGIZİSTAN</v>
          </cell>
        </row>
        <row r="3752">
          <cell r="E3752">
            <v>8</v>
          </cell>
          <cell r="F3752">
            <v>2</v>
          </cell>
          <cell r="H3752">
            <v>2</v>
          </cell>
          <cell r="L3752">
            <v>1</v>
          </cell>
          <cell r="M3752" t="str">
            <v>KIRGIZİSTAN</v>
          </cell>
        </row>
        <row r="3753">
          <cell r="E3753">
            <v>8</v>
          </cell>
          <cell r="F3753">
            <v>2</v>
          </cell>
          <cell r="H3753">
            <v>2</v>
          </cell>
          <cell r="L3753">
            <v>1</v>
          </cell>
          <cell r="M3753" t="str">
            <v>KIRGIZİSTAN</v>
          </cell>
        </row>
        <row r="3754">
          <cell r="E3754">
            <v>8</v>
          </cell>
          <cell r="F3754">
            <v>2</v>
          </cell>
          <cell r="H3754">
            <v>2</v>
          </cell>
          <cell r="L3754">
            <v>1</v>
          </cell>
          <cell r="M3754" t="str">
            <v>KIRGIZİSTAN</v>
          </cell>
        </row>
        <row r="3755">
          <cell r="E3755">
            <v>8</v>
          </cell>
          <cell r="F3755">
            <v>2</v>
          </cell>
          <cell r="H3755">
            <v>2</v>
          </cell>
          <cell r="L3755">
            <v>1</v>
          </cell>
          <cell r="M3755" t="str">
            <v>KIRGIZİSTAN</v>
          </cell>
        </row>
        <row r="3756">
          <cell r="E3756">
            <v>8</v>
          </cell>
          <cell r="F3756">
            <v>2</v>
          </cell>
          <cell r="H3756">
            <v>1</v>
          </cell>
          <cell r="L3756">
            <v>1</v>
          </cell>
          <cell r="M3756" t="str">
            <v>KIRGIZİSTAN</v>
          </cell>
        </row>
        <row r="3757">
          <cell r="E3757">
            <v>8</v>
          </cell>
          <cell r="F3757">
            <v>2</v>
          </cell>
          <cell r="H3757">
            <v>1</v>
          </cell>
          <cell r="L3757">
            <v>1</v>
          </cell>
          <cell r="M3757" t="str">
            <v>KIRGIZİSTAN</v>
          </cell>
        </row>
        <row r="3758">
          <cell r="E3758">
            <v>8</v>
          </cell>
          <cell r="F3758">
            <v>2</v>
          </cell>
          <cell r="H3758">
            <v>1</v>
          </cell>
          <cell r="L3758">
            <v>1</v>
          </cell>
          <cell r="M3758" t="str">
            <v>KIRGIZİSTAN</v>
          </cell>
        </row>
        <row r="3759">
          <cell r="E3759">
            <v>8</v>
          </cell>
          <cell r="F3759">
            <v>2</v>
          </cell>
          <cell r="H3759">
            <v>1</v>
          </cell>
          <cell r="L3759">
            <v>1</v>
          </cell>
          <cell r="M3759" t="str">
            <v>KIRGIZİSTAN</v>
          </cell>
        </row>
        <row r="3760">
          <cell r="E3760">
            <v>8</v>
          </cell>
          <cell r="F3760">
            <v>2</v>
          </cell>
          <cell r="H3760">
            <v>1</v>
          </cell>
          <cell r="L3760">
            <v>1</v>
          </cell>
          <cell r="M3760" t="str">
            <v>KIRGIZİSTAN</v>
          </cell>
        </row>
        <row r="3761">
          <cell r="E3761">
            <v>8</v>
          </cell>
          <cell r="F3761">
            <v>2</v>
          </cell>
          <cell r="H3761">
            <v>1</v>
          </cell>
          <cell r="L3761">
            <v>1</v>
          </cell>
          <cell r="M3761" t="str">
            <v>KIRGIZİSTAN</v>
          </cell>
        </row>
        <row r="3762">
          <cell r="E3762">
            <v>8</v>
          </cell>
          <cell r="F3762">
            <v>2</v>
          </cell>
          <cell r="H3762">
            <v>1</v>
          </cell>
          <cell r="L3762">
            <v>1</v>
          </cell>
          <cell r="M3762" t="str">
            <v>KIRGIZİSTAN</v>
          </cell>
        </row>
        <row r="3763">
          <cell r="E3763">
            <v>8</v>
          </cell>
          <cell r="F3763">
            <v>2</v>
          </cell>
          <cell r="H3763">
            <v>1</v>
          </cell>
          <cell r="L3763">
            <v>1</v>
          </cell>
          <cell r="M3763" t="str">
            <v>KIRGIZİSTAN</v>
          </cell>
        </row>
        <row r="3764">
          <cell r="E3764">
            <v>9</v>
          </cell>
          <cell r="F3764">
            <v>1</v>
          </cell>
          <cell r="H3764">
            <v>2</v>
          </cell>
          <cell r="L3764">
            <v>1</v>
          </cell>
          <cell r="M3764" t="str">
            <v>KIRGIZİSTAN</v>
          </cell>
        </row>
        <row r="3765">
          <cell r="E3765">
            <v>9</v>
          </cell>
          <cell r="F3765">
            <v>1</v>
          </cell>
          <cell r="H3765">
            <v>2</v>
          </cell>
          <cell r="L3765">
            <v>1</v>
          </cell>
          <cell r="M3765" t="str">
            <v>KIRGIZİSTAN</v>
          </cell>
        </row>
        <row r="3766">
          <cell r="E3766">
            <v>9</v>
          </cell>
          <cell r="F3766">
            <v>1</v>
          </cell>
          <cell r="H3766">
            <v>2</v>
          </cell>
          <cell r="L3766">
            <v>1</v>
          </cell>
          <cell r="M3766" t="str">
            <v>KIRGIZİSTAN</v>
          </cell>
        </row>
        <row r="3767">
          <cell r="E3767">
            <v>9</v>
          </cell>
          <cell r="F3767">
            <v>1</v>
          </cell>
          <cell r="H3767">
            <v>2</v>
          </cell>
          <cell r="L3767">
            <v>2</v>
          </cell>
          <cell r="M3767" t="str">
            <v>KIRGIZİSTAN</v>
          </cell>
        </row>
        <row r="3768">
          <cell r="E3768">
            <v>9</v>
          </cell>
          <cell r="F3768">
            <v>1</v>
          </cell>
          <cell r="H3768">
            <v>2</v>
          </cell>
          <cell r="L3768">
            <v>2</v>
          </cell>
          <cell r="M3768" t="str">
            <v>KIRGIZİSTAN</v>
          </cell>
        </row>
        <row r="3769">
          <cell r="E3769">
            <v>9</v>
          </cell>
          <cell r="F3769">
            <v>1</v>
          </cell>
          <cell r="H3769">
            <v>2</v>
          </cell>
          <cell r="L3769">
            <v>1</v>
          </cell>
          <cell r="M3769" t="str">
            <v>KIRGIZİSTAN</v>
          </cell>
        </row>
        <row r="3770">
          <cell r="E3770">
            <v>9</v>
          </cell>
          <cell r="F3770">
            <v>1</v>
          </cell>
          <cell r="H3770">
            <v>2</v>
          </cell>
          <cell r="L3770">
            <v>1</v>
          </cell>
          <cell r="M3770" t="str">
            <v>KIRGIZİSTAN</v>
          </cell>
        </row>
        <row r="3771">
          <cell r="E3771">
            <v>9</v>
          </cell>
          <cell r="F3771">
            <v>1</v>
          </cell>
          <cell r="H3771">
            <v>2</v>
          </cell>
          <cell r="L3771">
            <v>1</v>
          </cell>
          <cell r="M3771" t="str">
            <v>KIRGIZİSTAN</v>
          </cell>
        </row>
        <row r="3772">
          <cell r="E3772">
            <v>9</v>
          </cell>
          <cell r="F3772">
            <v>1</v>
          </cell>
          <cell r="H3772">
            <v>2</v>
          </cell>
          <cell r="L3772">
            <v>1</v>
          </cell>
          <cell r="M3772" t="str">
            <v>KIRGIZİSTAN</v>
          </cell>
        </row>
        <row r="3773">
          <cell r="E3773">
            <v>9</v>
          </cell>
          <cell r="F3773">
            <v>1</v>
          </cell>
          <cell r="H3773">
            <v>2</v>
          </cell>
          <cell r="L3773">
            <v>1</v>
          </cell>
          <cell r="M3773" t="str">
            <v>KIRGIZİSTAN</v>
          </cell>
        </row>
        <row r="3774">
          <cell r="E3774">
            <v>9</v>
          </cell>
          <cell r="F3774">
            <v>1</v>
          </cell>
          <cell r="H3774">
            <v>2</v>
          </cell>
          <cell r="L3774">
            <v>1</v>
          </cell>
          <cell r="M3774" t="str">
            <v>KIRGIZİSTAN</v>
          </cell>
        </row>
        <row r="3775">
          <cell r="E3775">
            <v>9</v>
          </cell>
          <cell r="F3775">
            <v>1</v>
          </cell>
          <cell r="H3775">
            <v>2</v>
          </cell>
          <cell r="L3775">
            <v>1</v>
          </cell>
          <cell r="M3775" t="str">
            <v>KIRGIZİSTAN</v>
          </cell>
        </row>
        <row r="3776">
          <cell r="E3776">
            <v>9</v>
          </cell>
          <cell r="F3776">
            <v>1</v>
          </cell>
          <cell r="H3776">
            <v>2</v>
          </cell>
          <cell r="L3776">
            <v>1</v>
          </cell>
          <cell r="M3776" t="str">
            <v>KIRGIZİSTAN</v>
          </cell>
        </row>
        <row r="3777">
          <cell r="E3777">
            <v>9</v>
          </cell>
          <cell r="F3777">
            <v>1</v>
          </cell>
          <cell r="H3777">
            <v>2</v>
          </cell>
          <cell r="L3777">
            <v>1</v>
          </cell>
          <cell r="M3777" t="str">
            <v>KIRGIZİSTAN</v>
          </cell>
        </row>
        <row r="3778">
          <cell r="E3778">
            <v>9</v>
          </cell>
          <cell r="F3778">
            <v>1</v>
          </cell>
          <cell r="H3778">
            <v>2</v>
          </cell>
          <cell r="L3778">
            <v>1</v>
          </cell>
          <cell r="M3778" t="str">
            <v>KIRGIZİSTAN</v>
          </cell>
        </row>
        <row r="3779">
          <cell r="E3779">
            <v>9</v>
          </cell>
          <cell r="F3779">
            <v>1</v>
          </cell>
          <cell r="H3779">
            <v>2</v>
          </cell>
          <cell r="L3779">
            <v>1</v>
          </cell>
          <cell r="M3779" t="str">
            <v>KIRGIZİSTAN</v>
          </cell>
        </row>
        <row r="3780">
          <cell r="E3780">
            <v>9</v>
          </cell>
          <cell r="F3780">
            <v>1</v>
          </cell>
          <cell r="H3780">
            <v>2</v>
          </cell>
          <cell r="L3780">
            <v>1</v>
          </cell>
          <cell r="M3780" t="str">
            <v>KIRGIZİSTAN</v>
          </cell>
        </row>
        <row r="3781">
          <cell r="E3781">
            <v>9</v>
          </cell>
          <cell r="F3781">
            <v>1</v>
          </cell>
          <cell r="H3781">
            <v>2</v>
          </cell>
          <cell r="L3781">
            <v>1</v>
          </cell>
          <cell r="M3781" t="str">
            <v>KIRGIZİSTAN</v>
          </cell>
        </row>
        <row r="3782">
          <cell r="E3782">
            <v>9</v>
          </cell>
          <cell r="F3782">
            <v>1</v>
          </cell>
          <cell r="H3782">
            <v>2</v>
          </cell>
          <cell r="L3782" t="str">
            <v>H</v>
          </cell>
          <cell r="M3782" t="str">
            <v>KIRGIZİSTAN</v>
          </cell>
        </row>
        <row r="3783">
          <cell r="E3783">
            <v>9</v>
          </cell>
          <cell r="F3783">
            <v>1</v>
          </cell>
          <cell r="H3783">
            <v>2</v>
          </cell>
          <cell r="L3783">
            <v>1</v>
          </cell>
          <cell r="M3783" t="str">
            <v>KIRGIZİSTAN</v>
          </cell>
        </row>
        <row r="3784">
          <cell r="E3784">
            <v>9</v>
          </cell>
          <cell r="F3784">
            <v>1</v>
          </cell>
          <cell r="H3784">
            <v>2</v>
          </cell>
          <cell r="L3784">
            <v>1</v>
          </cell>
          <cell r="M3784" t="str">
            <v>KIRGIZİSTAN</v>
          </cell>
        </row>
        <row r="3785">
          <cell r="E3785">
            <v>9</v>
          </cell>
          <cell r="F3785">
            <v>1</v>
          </cell>
          <cell r="H3785">
            <v>2</v>
          </cell>
          <cell r="L3785">
            <v>1</v>
          </cell>
          <cell r="M3785" t="str">
            <v>KIRGIZİSTAN</v>
          </cell>
        </row>
        <row r="3786">
          <cell r="E3786">
            <v>9</v>
          </cell>
          <cell r="F3786">
            <v>1</v>
          </cell>
          <cell r="H3786">
            <v>2</v>
          </cell>
          <cell r="L3786">
            <v>1</v>
          </cell>
          <cell r="M3786" t="str">
            <v>KIRGIZİSTAN</v>
          </cell>
        </row>
        <row r="3787">
          <cell r="E3787">
            <v>9</v>
          </cell>
          <cell r="F3787">
            <v>1</v>
          </cell>
          <cell r="H3787">
            <v>2</v>
          </cell>
          <cell r="L3787">
            <v>1</v>
          </cell>
          <cell r="M3787" t="str">
            <v>KIRGIZİSTAN</v>
          </cell>
        </row>
        <row r="3788">
          <cell r="E3788">
            <v>9</v>
          </cell>
          <cell r="F3788">
            <v>1</v>
          </cell>
          <cell r="H3788">
            <v>2</v>
          </cell>
          <cell r="L3788">
            <v>1</v>
          </cell>
          <cell r="M3788" t="str">
            <v>KIRGIZİSTAN</v>
          </cell>
        </row>
        <row r="3789">
          <cell r="E3789">
            <v>9</v>
          </cell>
          <cell r="F3789">
            <v>1</v>
          </cell>
          <cell r="H3789">
            <v>2</v>
          </cell>
          <cell r="L3789">
            <v>2</v>
          </cell>
          <cell r="M3789" t="str">
            <v>KIRGIZİSTAN</v>
          </cell>
        </row>
        <row r="3790">
          <cell r="E3790">
            <v>9</v>
          </cell>
          <cell r="F3790">
            <v>1</v>
          </cell>
          <cell r="H3790">
            <v>2</v>
          </cell>
          <cell r="L3790">
            <v>1</v>
          </cell>
          <cell r="M3790" t="str">
            <v>KIRGIZİSTAN</v>
          </cell>
        </row>
        <row r="3791">
          <cell r="E3791">
            <v>9</v>
          </cell>
          <cell r="F3791">
            <v>1</v>
          </cell>
          <cell r="H3791">
            <v>2</v>
          </cell>
          <cell r="L3791">
            <v>1</v>
          </cell>
          <cell r="M3791" t="str">
            <v>KIRGIZİSTAN</v>
          </cell>
        </row>
        <row r="3792">
          <cell r="E3792">
            <v>9</v>
          </cell>
          <cell r="F3792">
            <v>1</v>
          </cell>
          <cell r="H3792">
            <v>2</v>
          </cell>
          <cell r="L3792">
            <v>1</v>
          </cell>
          <cell r="M3792" t="str">
            <v>KIRGIZİSTAN</v>
          </cell>
        </row>
        <row r="3793">
          <cell r="E3793">
            <v>9</v>
          </cell>
          <cell r="F3793">
            <v>1</v>
          </cell>
          <cell r="H3793">
            <v>2</v>
          </cell>
          <cell r="L3793">
            <v>1</v>
          </cell>
          <cell r="M3793" t="str">
            <v>KIRGIZİSTAN</v>
          </cell>
        </row>
        <row r="3794">
          <cell r="E3794">
            <v>9</v>
          </cell>
          <cell r="F3794">
            <v>1</v>
          </cell>
          <cell r="H3794">
            <v>2</v>
          </cell>
          <cell r="L3794">
            <v>1</v>
          </cell>
          <cell r="M3794" t="str">
            <v>KIRGIZİSTAN</v>
          </cell>
        </row>
        <row r="3795">
          <cell r="E3795">
            <v>9</v>
          </cell>
          <cell r="F3795">
            <v>1</v>
          </cell>
          <cell r="H3795">
            <v>2</v>
          </cell>
          <cell r="L3795">
            <v>1</v>
          </cell>
          <cell r="M3795" t="str">
            <v>KIRGIZİSTAN</v>
          </cell>
        </row>
        <row r="3796">
          <cell r="E3796">
            <v>9</v>
          </cell>
          <cell r="F3796">
            <v>1</v>
          </cell>
          <cell r="H3796">
            <v>2</v>
          </cell>
          <cell r="L3796">
            <v>1</v>
          </cell>
          <cell r="M3796" t="str">
            <v>KIRGIZİSTAN</v>
          </cell>
        </row>
        <row r="3797">
          <cell r="E3797">
            <v>9</v>
          </cell>
          <cell r="F3797">
            <v>1</v>
          </cell>
          <cell r="H3797">
            <v>2</v>
          </cell>
          <cell r="L3797">
            <v>1</v>
          </cell>
          <cell r="M3797" t="str">
            <v>KIRGIZİSTAN</v>
          </cell>
        </row>
        <row r="3798">
          <cell r="E3798">
            <v>9</v>
          </cell>
          <cell r="F3798">
            <v>1</v>
          </cell>
          <cell r="H3798">
            <v>2</v>
          </cell>
          <cell r="L3798">
            <v>1</v>
          </cell>
          <cell r="M3798" t="str">
            <v>KIRGIZİSTAN</v>
          </cell>
        </row>
        <row r="3799">
          <cell r="E3799">
            <v>9</v>
          </cell>
          <cell r="F3799">
            <v>1</v>
          </cell>
          <cell r="H3799">
            <v>2</v>
          </cell>
          <cell r="L3799">
            <v>1</v>
          </cell>
          <cell r="M3799" t="str">
            <v>KIRGIZİSTAN</v>
          </cell>
        </row>
        <row r="3800">
          <cell r="E3800">
            <v>9</v>
          </cell>
          <cell r="F3800">
            <v>1</v>
          </cell>
          <cell r="H3800">
            <v>1</v>
          </cell>
          <cell r="L3800">
            <v>1</v>
          </cell>
          <cell r="M3800" t="str">
            <v>KIRGIZİSTAN</v>
          </cell>
        </row>
        <row r="3801">
          <cell r="E3801">
            <v>9</v>
          </cell>
          <cell r="F3801">
            <v>1</v>
          </cell>
          <cell r="H3801">
            <v>1</v>
          </cell>
          <cell r="L3801">
            <v>1</v>
          </cell>
          <cell r="M3801" t="str">
            <v>KIRGIZİSTAN</v>
          </cell>
        </row>
        <row r="3802">
          <cell r="E3802">
            <v>9</v>
          </cell>
          <cell r="F3802">
            <v>1</v>
          </cell>
          <cell r="H3802">
            <v>1</v>
          </cell>
          <cell r="L3802">
            <v>1</v>
          </cell>
          <cell r="M3802" t="str">
            <v>KIRGIZİSTAN</v>
          </cell>
        </row>
        <row r="3803">
          <cell r="E3803">
            <v>9</v>
          </cell>
          <cell r="F3803">
            <v>1</v>
          </cell>
          <cell r="H3803">
            <v>1</v>
          </cell>
          <cell r="L3803">
            <v>1</v>
          </cell>
          <cell r="M3803" t="str">
            <v>KIRGIZİSTAN</v>
          </cell>
        </row>
        <row r="3804">
          <cell r="E3804">
            <v>9</v>
          </cell>
          <cell r="F3804">
            <v>1</v>
          </cell>
          <cell r="H3804">
            <v>1</v>
          </cell>
          <cell r="L3804" t="str">
            <v>H</v>
          </cell>
          <cell r="M3804" t="str">
            <v>KIRGIZİSTAN</v>
          </cell>
        </row>
        <row r="3805">
          <cell r="E3805">
            <v>9</v>
          </cell>
          <cell r="F3805">
            <v>1</v>
          </cell>
          <cell r="H3805">
            <v>1</v>
          </cell>
          <cell r="L3805">
            <v>1</v>
          </cell>
          <cell r="M3805" t="str">
            <v>KIRGIZİSTAN</v>
          </cell>
        </row>
        <row r="3806">
          <cell r="E3806">
            <v>9</v>
          </cell>
          <cell r="F3806">
            <v>1</v>
          </cell>
          <cell r="H3806">
            <v>1</v>
          </cell>
          <cell r="L3806">
            <v>1</v>
          </cell>
          <cell r="M3806" t="str">
            <v>KIRGIZİSTAN</v>
          </cell>
        </row>
        <row r="3807">
          <cell r="E3807">
            <v>9</v>
          </cell>
          <cell r="F3807">
            <v>1</v>
          </cell>
          <cell r="H3807">
            <v>1</v>
          </cell>
          <cell r="L3807">
            <v>1</v>
          </cell>
          <cell r="M3807" t="str">
            <v>KIRGIZİSTAN</v>
          </cell>
        </row>
        <row r="3808">
          <cell r="E3808">
            <v>9</v>
          </cell>
          <cell r="F3808">
            <v>1</v>
          </cell>
          <cell r="H3808">
            <v>1</v>
          </cell>
          <cell r="L3808">
            <v>1</v>
          </cell>
          <cell r="M3808" t="str">
            <v>KIRGIZİSTAN</v>
          </cell>
        </row>
        <row r="3809">
          <cell r="E3809">
            <v>9</v>
          </cell>
          <cell r="F3809">
            <v>1</v>
          </cell>
          <cell r="H3809">
            <v>1</v>
          </cell>
          <cell r="L3809" t="str">
            <v>H</v>
          </cell>
          <cell r="M3809" t="str">
            <v>KIRGIZİSTAN</v>
          </cell>
        </row>
        <row r="3810">
          <cell r="E3810">
            <v>9</v>
          </cell>
          <cell r="F3810">
            <v>1</v>
          </cell>
          <cell r="H3810">
            <v>1</v>
          </cell>
          <cell r="L3810">
            <v>1</v>
          </cell>
          <cell r="M3810" t="str">
            <v>KIRGIZİSTAN</v>
          </cell>
        </row>
        <row r="3811">
          <cell r="E3811">
            <v>9</v>
          </cell>
          <cell r="F3811">
            <v>1</v>
          </cell>
          <cell r="H3811">
            <v>1</v>
          </cell>
          <cell r="L3811">
            <v>1</v>
          </cell>
          <cell r="M3811" t="str">
            <v>KIRGIZİSTAN</v>
          </cell>
        </row>
        <row r="3812">
          <cell r="E3812">
            <v>9</v>
          </cell>
          <cell r="F3812">
            <v>1</v>
          </cell>
          <cell r="H3812">
            <v>1</v>
          </cell>
          <cell r="L3812">
            <v>1</v>
          </cell>
          <cell r="M3812" t="str">
            <v>KIRGIZİSTAN</v>
          </cell>
        </row>
        <row r="3813">
          <cell r="E3813">
            <v>9</v>
          </cell>
          <cell r="F3813">
            <v>1</v>
          </cell>
          <cell r="H3813">
            <v>1</v>
          </cell>
          <cell r="L3813">
            <v>1</v>
          </cell>
          <cell r="M3813" t="str">
            <v>KIRGIZİSTAN</v>
          </cell>
        </row>
        <row r="3814">
          <cell r="E3814">
            <v>9</v>
          </cell>
          <cell r="F3814">
            <v>1</v>
          </cell>
          <cell r="H3814">
            <v>1</v>
          </cell>
          <cell r="L3814">
            <v>1</v>
          </cell>
          <cell r="M3814" t="str">
            <v>KIRGIZİSTAN</v>
          </cell>
        </row>
        <row r="3815">
          <cell r="E3815">
            <v>9</v>
          </cell>
          <cell r="F3815">
            <v>1</v>
          </cell>
          <cell r="H3815">
            <v>1</v>
          </cell>
          <cell r="L3815">
            <v>1</v>
          </cell>
          <cell r="M3815" t="str">
            <v>KIRGIZİSTAN</v>
          </cell>
        </row>
        <row r="3816">
          <cell r="E3816">
            <v>9</v>
          </cell>
          <cell r="F3816">
            <v>1</v>
          </cell>
          <cell r="H3816">
            <v>2</v>
          </cell>
          <cell r="L3816">
            <v>1</v>
          </cell>
          <cell r="M3816" t="str">
            <v>D</v>
          </cell>
        </row>
        <row r="3817">
          <cell r="E3817">
            <v>9</v>
          </cell>
          <cell r="F3817">
            <v>1</v>
          </cell>
          <cell r="H3817">
            <v>2</v>
          </cell>
          <cell r="L3817">
            <v>1</v>
          </cell>
          <cell r="M3817" t="str">
            <v>D</v>
          </cell>
        </row>
        <row r="3818">
          <cell r="E3818">
            <v>9</v>
          </cell>
          <cell r="F3818">
            <v>1</v>
          </cell>
          <cell r="H3818">
            <v>2</v>
          </cell>
          <cell r="L3818">
            <v>1</v>
          </cell>
          <cell r="M3818" t="str">
            <v>D</v>
          </cell>
        </row>
        <row r="3819">
          <cell r="E3819">
            <v>9</v>
          </cell>
          <cell r="F3819">
            <v>1</v>
          </cell>
          <cell r="H3819">
            <v>2</v>
          </cell>
          <cell r="L3819">
            <v>1</v>
          </cell>
          <cell r="M3819" t="str">
            <v>D</v>
          </cell>
        </row>
        <row r="3820">
          <cell r="E3820">
            <v>9</v>
          </cell>
          <cell r="F3820">
            <v>1</v>
          </cell>
          <cell r="H3820">
            <v>2</v>
          </cell>
          <cell r="L3820">
            <v>1</v>
          </cell>
          <cell r="M3820" t="str">
            <v>D</v>
          </cell>
        </row>
        <row r="3821">
          <cell r="E3821">
            <v>9</v>
          </cell>
          <cell r="F3821">
            <v>1</v>
          </cell>
          <cell r="H3821">
            <v>2</v>
          </cell>
          <cell r="L3821">
            <v>1</v>
          </cell>
          <cell r="M3821" t="str">
            <v>D</v>
          </cell>
        </row>
        <row r="3822">
          <cell r="E3822">
            <v>9</v>
          </cell>
          <cell r="F3822">
            <v>1</v>
          </cell>
          <cell r="H3822">
            <v>2</v>
          </cell>
          <cell r="L3822">
            <v>1</v>
          </cell>
          <cell r="M3822" t="str">
            <v>D</v>
          </cell>
        </row>
        <row r="3823">
          <cell r="E3823">
            <v>9</v>
          </cell>
          <cell r="F3823">
            <v>1</v>
          </cell>
          <cell r="H3823">
            <v>2</v>
          </cell>
          <cell r="L3823">
            <v>1</v>
          </cell>
          <cell r="M3823" t="str">
            <v>D</v>
          </cell>
        </row>
        <row r="3824">
          <cell r="E3824">
            <v>9</v>
          </cell>
          <cell r="F3824">
            <v>1</v>
          </cell>
          <cell r="H3824">
            <v>2</v>
          </cell>
          <cell r="L3824">
            <v>1</v>
          </cell>
          <cell r="M3824" t="str">
            <v>D</v>
          </cell>
        </row>
        <row r="3825">
          <cell r="E3825">
            <v>9</v>
          </cell>
          <cell r="F3825">
            <v>1</v>
          </cell>
          <cell r="H3825">
            <v>2</v>
          </cell>
          <cell r="L3825">
            <v>2</v>
          </cell>
          <cell r="M3825" t="str">
            <v>SNG</v>
          </cell>
        </row>
        <row r="3826">
          <cell r="E3826">
            <v>9</v>
          </cell>
          <cell r="F3826">
            <v>1</v>
          </cell>
          <cell r="H3826">
            <v>2</v>
          </cell>
          <cell r="L3826">
            <v>1</v>
          </cell>
          <cell r="M3826" t="str">
            <v>SNG</v>
          </cell>
        </row>
        <row r="3827">
          <cell r="E3827">
            <v>9</v>
          </cell>
          <cell r="F3827">
            <v>1</v>
          </cell>
          <cell r="H3827">
            <v>2</v>
          </cell>
          <cell r="L3827">
            <v>1</v>
          </cell>
          <cell r="M3827" t="str">
            <v>SNG</v>
          </cell>
        </row>
        <row r="3828">
          <cell r="E3828">
            <v>9</v>
          </cell>
          <cell r="F3828">
            <v>1</v>
          </cell>
          <cell r="H3828">
            <v>2</v>
          </cell>
          <cell r="L3828">
            <v>1</v>
          </cell>
          <cell r="M3828" t="str">
            <v>SNG</v>
          </cell>
        </row>
        <row r="3829">
          <cell r="E3829">
            <v>11</v>
          </cell>
          <cell r="F3829">
            <v>1</v>
          </cell>
          <cell r="H3829">
            <v>2</v>
          </cell>
          <cell r="L3829">
            <v>1</v>
          </cell>
          <cell r="M3829" t="str">
            <v>KIRGIZİSTAN</v>
          </cell>
        </row>
        <row r="3830">
          <cell r="E3830">
            <v>11</v>
          </cell>
          <cell r="F3830">
            <v>1</v>
          </cell>
          <cell r="H3830">
            <v>2</v>
          </cell>
          <cell r="L3830">
            <v>1</v>
          </cell>
          <cell r="M3830" t="str">
            <v>KIRGIZİSTAN</v>
          </cell>
        </row>
        <row r="3831">
          <cell r="E3831">
            <v>11</v>
          </cell>
          <cell r="F3831">
            <v>1</v>
          </cell>
          <cell r="H3831">
            <v>2</v>
          </cell>
          <cell r="L3831">
            <v>1</v>
          </cell>
          <cell r="M3831" t="str">
            <v>KIRGIZİSTAN</v>
          </cell>
        </row>
        <row r="3832">
          <cell r="E3832">
            <v>11</v>
          </cell>
          <cell r="F3832">
            <v>1</v>
          </cell>
          <cell r="H3832">
            <v>2</v>
          </cell>
          <cell r="L3832">
            <v>1</v>
          </cell>
          <cell r="M3832" t="str">
            <v>KIRGIZİSTAN</v>
          </cell>
        </row>
        <row r="3833">
          <cell r="E3833">
            <v>11</v>
          </cell>
          <cell r="F3833">
            <v>1</v>
          </cell>
          <cell r="H3833">
            <v>2</v>
          </cell>
          <cell r="L3833">
            <v>1</v>
          </cell>
          <cell r="M3833" t="str">
            <v>KIRGIZİSTAN</v>
          </cell>
        </row>
        <row r="3834">
          <cell r="E3834">
            <v>11</v>
          </cell>
          <cell r="F3834">
            <v>1</v>
          </cell>
          <cell r="H3834">
            <v>2</v>
          </cell>
          <cell r="L3834">
            <v>1</v>
          </cell>
          <cell r="M3834" t="str">
            <v>KIRGIZİSTAN</v>
          </cell>
        </row>
        <row r="3835">
          <cell r="E3835">
            <v>11</v>
          </cell>
          <cell r="F3835">
            <v>1</v>
          </cell>
          <cell r="H3835">
            <v>2</v>
          </cell>
          <cell r="L3835">
            <v>1</v>
          </cell>
          <cell r="M3835" t="str">
            <v>KIRGIZİSTAN</v>
          </cell>
        </row>
        <row r="3836">
          <cell r="E3836">
            <v>11</v>
          </cell>
          <cell r="F3836">
            <v>1</v>
          </cell>
          <cell r="H3836">
            <v>2</v>
          </cell>
          <cell r="L3836">
            <v>1</v>
          </cell>
          <cell r="M3836" t="str">
            <v>KIRGIZİSTAN</v>
          </cell>
        </row>
        <row r="3837">
          <cell r="E3837">
            <v>11</v>
          </cell>
          <cell r="F3837">
            <v>1</v>
          </cell>
          <cell r="H3837">
            <v>2</v>
          </cell>
          <cell r="L3837" t="str">
            <v>H</v>
          </cell>
          <cell r="M3837" t="str">
            <v>KIRGIZİSTAN</v>
          </cell>
        </row>
        <row r="3838">
          <cell r="E3838">
            <v>11</v>
          </cell>
          <cell r="F3838">
            <v>1</v>
          </cell>
          <cell r="H3838">
            <v>2</v>
          </cell>
          <cell r="L3838" t="str">
            <v>H</v>
          </cell>
          <cell r="M3838" t="str">
            <v>KIRGIZİSTAN</v>
          </cell>
        </row>
        <row r="3839">
          <cell r="E3839">
            <v>11</v>
          </cell>
          <cell r="F3839">
            <v>1</v>
          </cell>
          <cell r="H3839">
            <v>2</v>
          </cell>
          <cell r="L3839">
            <v>1</v>
          </cell>
          <cell r="M3839" t="str">
            <v>KIRGIZİSTAN</v>
          </cell>
        </row>
        <row r="3840">
          <cell r="E3840">
            <v>11</v>
          </cell>
          <cell r="F3840">
            <v>1</v>
          </cell>
          <cell r="H3840">
            <v>2</v>
          </cell>
          <cell r="L3840">
            <v>1</v>
          </cell>
          <cell r="M3840" t="str">
            <v>KIRGIZİSTAN</v>
          </cell>
        </row>
        <row r="3841">
          <cell r="E3841">
            <v>11</v>
          </cell>
          <cell r="F3841">
            <v>1</v>
          </cell>
          <cell r="H3841">
            <v>2</v>
          </cell>
          <cell r="L3841">
            <v>1</v>
          </cell>
          <cell r="M3841" t="str">
            <v>KIRGIZİSTAN</v>
          </cell>
        </row>
        <row r="3842">
          <cell r="E3842">
            <v>11</v>
          </cell>
          <cell r="F3842">
            <v>1</v>
          </cell>
          <cell r="H3842">
            <v>2</v>
          </cell>
          <cell r="L3842">
            <v>1</v>
          </cell>
          <cell r="M3842" t="str">
            <v>KIRGIZİSTAN</v>
          </cell>
        </row>
        <row r="3843">
          <cell r="E3843">
            <v>11</v>
          </cell>
          <cell r="F3843">
            <v>1</v>
          </cell>
          <cell r="H3843">
            <v>2</v>
          </cell>
          <cell r="L3843">
            <v>1</v>
          </cell>
          <cell r="M3843" t="str">
            <v>KIRGIZİSTAN</v>
          </cell>
        </row>
        <row r="3844">
          <cell r="E3844">
            <v>11</v>
          </cell>
          <cell r="F3844">
            <v>1</v>
          </cell>
          <cell r="H3844">
            <v>2</v>
          </cell>
          <cell r="L3844">
            <v>1</v>
          </cell>
          <cell r="M3844" t="str">
            <v>KIRGIZİSTAN</v>
          </cell>
        </row>
        <row r="3845">
          <cell r="E3845">
            <v>11</v>
          </cell>
          <cell r="F3845">
            <v>1</v>
          </cell>
          <cell r="H3845">
            <v>2</v>
          </cell>
          <cell r="L3845">
            <v>1</v>
          </cell>
          <cell r="M3845" t="str">
            <v>KIRGIZİSTAN</v>
          </cell>
        </row>
        <row r="3846">
          <cell r="E3846">
            <v>11</v>
          </cell>
          <cell r="F3846">
            <v>1</v>
          </cell>
          <cell r="H3846">
            <v>2</v>
          </cell>
          <cell r="L3846">
            <v>1</v>
          </cell>
          <cell r="M3846" t="str">
            <v>KIRGIZİSTAN</v>
          </cell>
        </row>
        <row r="3847">
          <cell r="E3847">
            <v>11</v>
          </cell>
          <cell r="F3847">
            <v>1</v>
          </cell>
          <cell r="H3847">
            <v>2</v>
          </cell>
          <cell r="L3847" t="str">
            <v>H</v>
          </cell>
          <cell r="M3847" t="str">
            <v>KIRGIZİSTAN</v>
          </cell>
        </row>
        <row r="3848">
          <cell r="E3848">
            <v>11</v>
          </cell>
          <cell r="F3848">
            <v>1</v>
          </cell>
          <cell r="H3848">
            <v>2</v>
          </cell>
          <cell r="L3848">
            <v>1</v>
          </cell>
          <cell r="M3848" t="str">
            <v>KIRGIZİSTAN</v>
          </cell>
        </row>
        <row r="3849">
          <cell r="E3849">
            <v>11</v>
          </cell>
          <cell r="F3849">
            <v>1</v>
          </cell>
          <cell r="H3849">
            <v>2</v>
          </cell>
          <cell r="L3849" t="str">
            <v>H</v>
          </cell>
          <cell r="M3849" t="str">
            <v>KIRGIZİSTAN</v>
          </cell>
        </row>
        <row r="3850">
          <cell r="E3850">
            <v>11</v>
          </cell>
          <cell r="F3850">
            <v>1</v>
          </cell>
          <cell r="H3850">
            <v>2</v>
          </cell>
          <cell r="L3850">
            <v>1</v>
          </cell>
          <cell r="M3850" t="str">
            <v>D</v>
          </cell>
        </row>
        <row r="3851">
          <cell r="E3851">
            <v>11</v>
          </cell>
          <cell r="F3851">
            <v>1</v>
          </cell>
          <cell r="H3851">
            <v>2</v>
          </cell>
          <cell r="L3851">
            <v>1</v>
          </cell>
          <cell r="M3851" t="str">
            <v>D</v>
          </cell>
        </row>
        <row r="3852">
          <cell r="E3852">
            <v>11</v>
          </cell>
          <cell r="F3852">
            <v>1</v>
          </cell>
          <cell r="H3852">
            <v>2</v>
          </cell>
          <cell r="L3852">
            <v>2</v>
          </cell>
          <cell r="M3852" t="str">
            <v>SNG</v>
          </cell>
        </row>
        <row r="3853">
          <cell r="E3853">
            <v>11</v>
          </cell>
          <cell r="F3853">
            <v>1</v>
          </cell>
          <cell r="H3853">
            <v>2</v>
          </cell>
          <cell r="L3853">
            <v>1</v>
          </cell>
          <cell r="M3853" t="str">
            <v>SNG</v>
          </cell>
        </row>
        <row r="3854">
          <cell r="E3854">
            <v>11</v>
          </cell>
          <cell r="F3854">
            <v>2</v>
          </cell>
          <cell r="H3854">
            <v>2</v>
          </cell>
          <cell r="L3854">
            <v>2</v>
          </cell>
          <cell r="M3854" t="str">
            <v>KIRGIZİSTAN</v>
          </cell>
        </row>
        <row r="3855">
          <cell r="E3855">
            <v>11</v>
          </cell>
          <cell r="F3855">
            <v>2</v>
          </cell>
          <cell r="H3855">
            <v>2</v>
          </cell>
          <cell r="L3855">
            <v>1</v>
          </cell>
          <cell r="M3855" t="str">
            <v>KIRGIZİSTAN</v>
          </cell>
        </row>
        <row r="3856">
          <cell r="E3856">
            <v>11</v>
          </cell>
          <cell r="F3856">
            <v>2</v>
          </cell>
          <cell r="H3856">
            <v>2</v>
          </cell>
          <cell r="L3856">
            <v>1</v>
          </cell>
          <cell r="M3856" t="str">
            <v>KIRGIZİSTAN</v>
          </cell>
        </row>
        <row r="3857">
          <cell r="E3857">
            <v>11</v>
          </cell>
          <cell r="F3857">
            <v>2</v>
          </cell>
          <cell r="H3857">
            <v>2</v>
          </cell>
          <cell r="L3857">
            <v>1</v>
          </cell>
          <cell r="M3857" t="str">
            <v>KIRGIZİSTAN</v>
          </cell>
        </row>
        <row r="3858">
          <cell r="E3858">
            <v>11</v>
          </cell>
          <cell r="F3858">
            <v>2</v>
          </cell>
          <cell r="H3858">
            <v>2</v>
          </cell>
          <cell r="L3858">
            <v>1</v>
          </cell>
          <cell r="M3858" t="str">
            <v>KIRGIZİSTAN</v>
          </cell>
        </row>
        <row r="3859">
          <cell r="E3859">
            <v>11</v>
          </cell>
          <cell r="F3859">
            <v>2</v>
          </cell>
          <cell r="H3859">
            <v>2</v>
          </cell>
          <cell r="L3859">
            <v>1</v>
          </cell>
          <cell r="M3859" t="str">
            <v>KIRGIZİSTAN</v>
          </cell>
        </row>
        <row r="3860">
          <cell r="E3860">
            <v>11</v>
          </cell>
          <cell r="F3860">
            <v>2</v>
          </cell>
          <cell r="H3860">
            <v>2</v>
          </cell>
          <cell r="L3860">
            <v>1</v>
          </cell>
          <cell r="M3860" t="str">
            <v>KIRGIZİSTAN</v>
          </cell>
        </row>
        <row r="3861">
          <cell r="E3861">
            <v>11</v>
          </cell>
          <cell r="F3861">
            <v>2</v>
          </cell>
          <cell r="H3861">
            <v>2</v>
          </cell>
          <cell r="L3861">
            <v>1</v>
          </cell>
          <cell r="M3861" t="str">
            <v>KIRGIZİSTAN</v>
          </cell>
        </row>
        <row r="3862">
          <cell r="E3862">
            <v>11</v>
          </cell>
          <cell r="F3862">
            <v>2</v>
          </cell>
          <cell r="H3862">
            <v>2</v>
          </cell>
          <cell r="L3862">
            <v>1</v>
          </cell>
          <cell r="M3862" t="str">
            <v>KIRGIZİSTAN</v>
          </cell>
        </row>
        <row r="3863">
          <cell r="E3863">
            <v>11</v>
          </cell>
          <cell r="F3863">
            <v>2</v>
          </cell>
          <cell r="H3863">
            <v>2</v>
          </cell>
          <cell r="L3863">
            <v>1</v>
          </cell>
          <cell r="M3863" t="str">
            <v>KIRGIZİSTAN</v>
          </cell>
        </row>
        <row r="3864">
          <cell r="E3864">
            <v>11</v>
          </cell>
          <cell r="F3864">
            <v>2</v>
          </cell>
          <cell r="H3864">
            <v>2</v>
          </cell>
          <cell r="L3864">
            <v>1</v>
          </cell>
          <cell r="M3864" t="str">
            <v>KIRGIZİSTAN</v>
          </cell>
        </row>
        <row r="3865">
          <cell r="E3865">
            <v>11</v>
          </cell>
          <cell r="F3865">
            <v>2</v>
          </cell>
          <cell r="H3865">
            <v>2</v>
          </cell>
          <cell r="L3865">
            <v>1</v>
          </cell>
          <cell r="M3865" t="str">
            <v>KIRGIZİSTAN</v>
          </cell>
        </row>
        <row r="3866">
          <cell r="E3866">
            <v>11</v>
          </cell>
          <cell r="F3866">
            <v>2</v>
          </cell>
          <cell r="H3866">
            <v>2</v>
          </cell>
          <cell r="L3866">
            <v>1</v>
          </cell>
          <cell r="M3866" t="str">
            <v>KIRGIZİSTAN</v>
          </cell>
        </row>
        <row r="3867">
          <cell r="E3867">
            <v>11</v>
          </cell>
          <cell r="F3867">
            <v>2</v>
          </cell>
          <cell r="H3867">
            <v>2</v>
          </cell>
          <cell r="L3867">
            <v>1</v>
          </cell>
          <cell r="M3867" t="str">
            <v>KIRGIZİSTAN</v>
          </cell>
        </row>
        <row r="3868">
          <cell r="E3868">
            <v>11</v>
          </cell>
          <cell r="F3868">
            <v>2</v>
          </cell>
          <cell r="H3868">
            <v>2</v>
          </cell>
          <cell r="L3868">
            <v>1</v>
          </cell>
          <cell r="M3868" t="str">
            <v>KIRGIZİSTAN</v>
          </cell>
        </row>
        <row r="3869">
          <cell r="E3869">
            <v>11</v>
          </cell>
          <cell r="F3869">
            <v>2</v>
          </cell>
          <cell r="H3869">
            <v>2</v>
          </cell>
          <cell r="L3869">
            <v>1</v>
          </cell>
          <cell r="M3869" t="str">
            <v>KIRGIZİSTAN</v>
          </cell>
        </row>
        <row r="3870">
          <cell r="E3870">
            <v>11</v>
          </cell>
          <cell r="F3870">
            <v>2</v>
          </cell>
          <cell r="H3870">
            <v>2</v>
          </cell>
          <cell r="L3870" t="str">
            <v>H</v>
          </cell>
          <cell r="M3870" t="str">
            <v>SNG</v>
          </cell>
        </row>
        <row r="3871">
          <cell r="E3871">
            <v>11</v>
          </cell>
          <cell r="F3871">
            <v>2</v>
          </cell>
          <cell r="H3871">
            <v>2</v>
          </cell>
          <cell r="L3871">
            <v>1</v>
          </cell>
          <cell r="M3871" t="str">
            <v>KIRGIZİSTAN</v>
          </cell>
        </row>
        <row r="3872">
          <cell r="E3872">
            <v>11</v>
          </cell>
          <cell r="F3872">
            <v>2</v>
          </cell>
          <cell r="H3872">
            <v>2</v>
          </cell>
          <cell r="L3872">
            <v>1</v>
          </cell>
          <cell r="M3872" t="str">
            <v>KIRGIZİSTAN</v>
          </cell>
        </row>
        <row r="3873">
          <cell r="E3873">
            <v>11</v>
          </cell>
          <cell r="F3873">
            <v>2</v>
          </cell>
          <cell r="H3873">
            <v>2</v>
          </cell>
          <cell r="L3873">
            <v>1</v>
          </cell>
          <cell r="M3873" t="str">
            <v>KIRGIZİSTAN</v>
          </cell>
        </row>
        <row r="3874">
          <cell r="E3874">
            <v>11</v>
          </cell>
          <cell r="F3874">
            <v>2</v>
          </cell>
          <cell r="H3874">
            <v>2</v>
          </cell>
          <cell r="L3874">
            <v>1</v>
          </cell>
          <cell r="M3874" t="str">
            <v>KIRGIZİSTAN</v>
          </cell>
        </row>
        <row r="3875">
          <cell r="E3875">
            <v>12</v>
          </cell>
          <cell r="F3875">
            <v>1</v>
          </cell>
          <cell r="H3875">
            <v>2</v>
          </cell>
          <cell r="L3875">
            <v>2</v>
          </cell>
          <cell r="M3875" t="str">
            <v>KIRGIZİSTAN</v>
          </cell>
        </row>
        <row r="3876">
          <cell r="E3876">
            <v>12</v>
          </cell>
          <cell r="F3876">
            <v>1</v>
          </cell>
          <cell r="H3876">
            <v>2</v>
          </cell>
          <cell r="L3876">
            <v>1</v>
          </cell>
          <cell r="M3876" t="str">
            <v>KIRGIZİSTAN</v>
          </cell>
        </row>
        <row r="3877">
          <cell r="E3877">
            <v>12</v>
          </cell>
          <cell r="F3877">
            <v>1</v>
          </cell>
          <cell r="H3877">
            <v>2</v>
          </cell>
          <cell r="L3877">
            <v>1</v>
          </cell>
          <cell r="M3877" t="str">
            <v>KIRGIZİSTAN</v>
          </cell>
        </row>
        <row r="3878">
          <cell r="E3878">
            <v>12</v>
          </cell>
          <cell r="F3878">
            <v>1</v>
          </cell>
          <cell r="H3878">
            <v>2</v>
          </cell>
          <cell r="L3878">
            <v>1</v>
          </cell>
          <cell r="M3878" t="str">
            <v>KIRGIZİSTAN</v>
          </cell>
        </row>
        <row r="3879">
          <cell r="E3879">
            <v>12</v>
          </cell>
          <cell r="F3879">
            <v>1</v>
          </cell>
          <cell r="H3879">
            <v>2</v>
          </cell>
          <cell r="L3879">
            <v>1</v>
          </cell>
          <cell r="M3879" t="str">
            <v>KIRGIZİSTAN</v>
          </cell>
        </row>
        <row r="3880">
          <cell r="E3880">
            <v>12</v>
          </cell>
          <cell r="F3880">
            <v>1</v>
          </cell>
          <cell r="H3880">
            <v>2</v>
          </cell>
          <cell r="L3880">
            <v>2</v>
          </cell>
          <cell r="M3880" t="str">
            <v>KIRGIZİSTAN</v>
          </cell>
        </row>
        <row r="3881">
          <cell r="E3881">
            <v>12</v>
          </cell>
          <cell r="F3881">
            <v>1</v>
          </cell>
          <cell r="H3881">
            <v>2</v>
          </cell>
          <cell r="L3881">
            <v>2</v>
          </cell>
          <cell r="M3881" t="str">
            <v>KIRGIZİSTAN</v>
          </cell>
        </row>
        <row r="3882">
          <cell r="E3882">
            <v>12</v>
          </cell>
          <cell r="F3882">
            <v>1</v>
          </cell>
          <cell r="H3882">
            <v>2</v>
          </cell>
          <cell r="L3882">
            <v>1</v>
          </cell>
          <cell r="M3882" t="str">
            <v>KIRGIZİSTAN</v>
          </cell>
        </row>
        <row r="3883">
          <cell r="E3883">
            <v>12</v>
          </cell>
          <cell r="F3883">
            <v>1</v>
          </cell>
          <cell r="H3883">
            <v>2</v>
          </cell>
          <cell r="L3883">
            <v>1</v>
          </cell>
          <cell r="M3883" t="str">
            <v>KIRGIZİSTAN</v>
          </cell>
        </row>
        <row r="3884">
          <cell r="E3884">
            <v>12</v>
          </cell>
          <cell r="F3884">
            <v>1</v>
          </cell>
          <cell r="H3884">
            <v>2</v>
          </cell>
          <cell r="L3884">
            <v>1</v>
          </cell>
          <cell r="M3884" t="str">
            <v>KIRGIZİSTAN</v>
          </cell>
        </row>
        <row r="3885">
          <cell r="E3885">
            <v>12</v>
          </cell>
          <cell r="F3885">
            <v>1</v>
          </cell>
          <cell r="H3885">
            <v>2</v>
          </cell>
          <cell r="L3885">
            <v>2</v>
          </cell>
          <cell r="M3885" t="str">
            <v>KIRGIZİSTAN</v>
          </cell>
        </row>
        <row r="3886">
          <cell r="E3886">
            <v>12</v>
          </cell>
          <cell r="F3886">
            <v>1</v>
          </cell>
          <cell r="H3886">
            <v>2</v>
          </cell>
          <cell r="L3886">
            <v>1</v>
          </cell>
          <cell r="M3886" t="str">
            <v>KIRGIZİSTAN</v>
          </cell>
        </row>
        <row r="3887">
          <cell r="E3887">
            <v>12</v>
          </cell>
          <cell r="F3887">
            <v>1</v>
          </cell>
          <cell r="H3887">
            <v>2</v>
          </cell>
          <cell r="L3887">
            <v>1</v>
          </cell>
          <cell r="M3887" t="str">
            <v>SNG</v>
          </cell>
        </row>
        <row r="3888">
          <cell r="E3888">
            <v>12</v>
          </cell>
          <cell r="F3888">
            <v>1</v>
          </cell>
          <cell r="H3888">
            <v>2</v>
          </cell>
          <cell r="L3888">
            <v>1</v>
          </cell>
          <cell r="M3888" t="str">
            <v>KIRGIZİSTAN</v>
          </cell>
        </row>
        <row r="3889">
          <cell r="E3889">
            <v>12</v>
          </cell>
          <cell r="F3889">
            <v>1</v>
          </cell>
          <cell r="H3889">
            <v>2</v>
          </cell>
          <cell r="L3889">
            <v>2</v>
          </cell>
          <cell r="M3889" t="str">
            <v>KIRGIZİSTAN</v>
          </cell>
        </row>
        <row r="3890">
          <cell r="E3890">
            <v>12</v>
          </cell>
          <cell r="F3890">
            <v>1</v>
          </cell>
          <cell r="H3890">
            <v>2</v>
          </cell>
          <cell r="L3890">
            <v>1</v>
          </cell>
          <cell r="M3890" t="str">
            <v>KIRGIZİSTAN</v>
          </cell>
        </row>
        <row r="3891">
          <cell r="E3891">
            <v>12</v>
          </cell>
          <cell r="F3891">
            <v>1</v>
          </cell>
          <cell r="H3891">
            <v>2</v>
          </cell>
          <cell r="L3891">
            <v>1</v>
          </cell>
          <cell r="M3891" t="str">
            <v>KIRGIZİSTAN</v>
          </cell>
        </row>
        <row r="3892">
          <cell r="E3892">
            <v>12</v>
          </cell>
          <cell r="F3892">
            <v>1</v>
          </cell>
          <cell r="H3892">
            <v>2</v>
          </cell>
          <cell r="L3892">
            <v>1</v>
          </cell>
          <cell r="M3892" t="str">
            <v>KIRGIZİSTAN</v>
          </cell>
        </row>
        <row r="3893">
          <cell r="E3893">
            <v>12</v>
          </cell>
          <cell r="F3893">
            <v>1</v>
          </cell>
          <cell r="H3893">
            <v>2</v>
          </cell>
          <cell r="L3893">
            <v>1</v>
          </cell>
          <cell r="M3893" t="str">
            <v>KIRGIZİSTAN</v>
          </cell>
        </row>
        <row r="3894">
          <cell r="E3894">
            <v>12</v>
          </cell>
          <cell r="F3894">
            <v>1</v>
          </cell>
          <cell r="H3894">
            <v>2</v>
          </cell>
          <cell r="L3894">
            <v>2</v>
          </cell>
          <cell r="M3894" t="str">
            <v>KIRGIZİSTAN</v>
          </cell>
        </row>
        <row r="3895">
          <cell r="E3895">
            <v>12</v>
          </cell>
          <cell r="F3895">
            <v>1</v>
          </cell>
          <cell r="H3895">
            <v>2</v>
          </cell>
          <cell r="L3895">
            <v>1</v>
          </cell>
          <cell r="M3895" t="str">
            <v>KIRGIZİSTAN</v>
          </cell>
        </row>
        <row r="3896">
          <cell r="E3896">
            <v>12</v>
          </cell>
          <cell r="F3896">
            <v>1</v>
          </cell>
          <cell r="H3896">
            <v>2</v>
          </cell>
          <cell r="L3896">
            <v>2</v>
          </cell>
          <cell r="M3896" t="str">
            <v>KIRGIZİSTAN</v>
          </cell>
        </row>
        <row r="3897">
          <cell r="E3897">
            <v>12</v>
          </cell>
          <cell r="F3897">
            <v>1</v>
          </cell>
          <cell r="H3897">
            <v>2</v>
          </cell>
          <cell r="L3897">
            <v>1</v>
          </cell>
          <cell r="M3897" t="str">
            <v>KIRGIZİSTAN</v>
          </cell>
        </row>
        <row r="3898">
          <cell r="E3898">
            <v>12</v>
          </cell>
          <cell r="F3898">
            <v>1</v>
          </cell>
          <cell r="H3898">
            <v>2</v>
          </cell>
          <cell r="L3898">
            <v>1</v>
          </cell>
          <cell r="M3898" t="str">
            <v>KIRGIZİSTAN</v>
          </cell>
        </row>
        <row r="3899">
          <cell r="E3899">
            <v>12</v>
          </cell>
          <cell r="F3899">
            <v>1</v>
          </cell>
          <cell r="H3899">
            <v>2</v>
          </cell>
          <cell r="L3899">
            <v>2</v>
          </cell>
          <cell r="M3899" t="str">
            <v>KIRGIZİSTAN</v>
          </cell>
        </row>
        <row r="3900">
          <cell r="E3900">
            <v>12</v>
          </cell>
          <cell r="F3900">
            <v>1</v>
          </cell>
          <cell r="H3900">
            <v>2</v>
          </cell>
          <cell r="L3900">
            <v>1</v>
          </cell>
          <cell r="M3900" t="str">
            <v>KIRGIZİSTAN</v>
          </cell>
        </row>
        <row r="3901">
          <cell r="E3901">
            <v>12</v>
          </cell>
          <cell r="F3901">
            <v>1</v>
          </cell>
          <cell r="H3901">
            <v>2</v>
          </cell>
          <cell r="L3901">
            <v>2</v>
          </cell>
          <cell r="M3901" t="str">
            <v>KIRGIZİSTAN</v>
          </cell>
        </row>
        <row r="3902">
          <cell r="E3902">
            <v>12</v>
          </cell>
          <cell r="F3902">
            <v>1</v>
          </cell>
          <cell r="H3902">
            <v>2</v>
          </cell>
          <cell r="L3902">
            <v>2</v>
          </cell>
          <cell r="M3902" t="str">
            <v>KIRGIZİSTAN</v>
          </cell>
        </row>
        <row r="3903">
          <cell r="E3903">
            <v>12</v>
          </cell>
          <cell r="F3903">
            <v>1</v>
          </cell>
          <cell r="H3903">
            <v>1</v>
          </cell>
          <cell r="L3903">
            <v>1</v>
          </cell>
          <cell r="M3903" t="str">
            <v>KIRGIZİSTAN</v>
          </cell>
        </row>
        <row r="3904">
          <cell r="E3904">
            <v>12</v>
          </cell>
          <cell r="F3904">
            <v>1</v>
          </cell>
          <cell r="H3904">
            <v>1</v>
          </cell>
          <cell r="L3904">
            <v>1</v>
          </cell>
          <cell r="M3904" t="str">
            <v>KIRGIZİSTAN</v>
          </cell>
        </row>
        <row r="3905">
          <cell r="E3905">
            <v>12</v>
          </cell>
          <cell r="F3905">
            <v>1</v>
          </cell>
          <cell r="H3905">
            <v>1</v>
          </cell>
          <cell r="L3905">
            <v>1</v>
          </cell>
          <cell r="M3905" t="str">
            <v>KIRGIZİSTAN</v>
          </cell>
        </row>
        <row r="3906">
          <cell r="E3906">
            <v>12</v>
          </cell>
          <cell r="F3906">
            <v>1</v>
          </cell>
          <cell r="H3906">
            <v>1</v>
          </cell>
          <cell r="L3906">
            <v>1</v>
          </cell>
          <cell r="M3906" t="str">
            <v>KIRGIZİSTAN</v>
          </cell>
        </row>
        <row r="3907">
          <cell r="E3907">
            <v>12</v>
          </cell>
          <cell r="F3907">
            <v>1</v>
          </cell>
          <cell r="H3907">
            <v>1</v>
          </cell>
          <cell r="L3907">
            <v>1</v>
          </cell>
          <cell r="M3907" t="str">
            <v>KIRGIZİSTAN</v>
          </cell>
        </row>
        <row r="3908">
          <cell r="E3908">
            <v>12</v>
          </cell>
          <cell r="F3908">
            <v>1</v>
          </cell>
          <cell r="H3908">
            <v>1</v>
          </cell>
          <cell r="L3908">
            <v>1</v>
          </cell>
          <cell r="M3908" t="str">
            <v>KIRGIZİSTAN</v>
          </cell>
        </row>
        <row r="3909">
          <cell r="E3909">
            <v>12</v>
          </cell>
          <cell r="F3909">
            <v>1</v>
          </cell>
          <cell r="H3909">
            <v>1</v>
          </cell>
          <cell r="L3909">
            <v>1</v>
          </cell>
          <cell r="M3909" t="str">
            <v>KIRGIZİSTAN</v>
          </cell>
        </row>
        <row r="3910">
          <cell r="E3910">
            <v>12</v>
          </cell>
          <cell r="F3910">
            <v>1</v>
          </cell>
          <cell r="H3910">
            <v>1</v>
          </cell>
          <cell r="L3910">
            <v>1</v>
          </cell>
          <cell r="M3910" t="str">
            <v>KIRGIZİSTAN</v>
          </cell>
        </row>
        <row r="3911">
          <cell r="E3911">
            <v>12</v>
          </cell>
          <cell r="F3911">
            <v>1</v>
          </cell>
          <cell r="H3911">
            <v>1</v>
          </cell>
          <cell r="L3911">
            <v>1</v>
          </cell>
          <cell r="M3911" t="str">
            <v>KIRGIZİSTAN</v>
          </cell>
        </row>
        <row r="3912">
          <cell r="E3912">
            <v>12</v>
          </cell>
          <cell r="F3912">
            <v>1</v>
          </cell>
          <cell r="H3912">
            <v>1</v>
          </cell>
          <cell r="L3912">
            <v>1</v>
          </cell>
          <cell r="M3912" t="str">
            <v>KIRGIZİSTAN</v>
          </cell>
        </row>
        <row r="3913">
          <cell r="E3913">
            <v>12</v>
          </cell>
          <cell r="F3913">
            <v>1</v>
          </cell>
          <cell r="H3913">
            <v>1</v>
          </cell>
          <cell r="L3913">
            <v>2</v>
          </cell>
          <cell r="M3913" t="str">
            <v>KIRGIZİSTAN</v>
          </cell>
        </row>
        <row r="3914">
          <cell r="E3914">
            <v>12</v>
          </cell>
          <cell r="F3914">
            <v>1</v>
          </cell>
          <cell r="H3914">
            <v>2</v>
          </cell>
          <cell r="L3914">
            <v>1</v>
          </cell>
          <cell r="M3914" t="str">
            <v>SNG</v>
          </cell>
        </row>
        <row r="3915">
          <cell r="E3915">
            <v>12</v>
          </cell>
          <cell r="F3915">
            <v>1</v>
          </cell>
          <cell r="H3915">
            <v>2</v>
          </cell>
          <cell r="L3915">
            <v>1</v>
          </cell>
          <cell r="M3915" t="str">
            <v>SNG</v>
          </cell>
        </row>
        <row r="3916">
          <cell r="E3916">
            <v>12</v>
          </cell>
          <cell r="F3916">
            <v>1</v>
          </cell>
          <cell r="H3916">
            <v>2</v>
          </cell>
          <cell r="L3916">
            <v>1</v>
          </cell>
          <cell r="M3916" t="str">
            <v>SNG</v>
          </cell>
        </row>
        <row r="3917">
          <cell r="E3917">
            <v>12</v>
          </cell>
          <cell r="F3917">
            <v>1</v>
          </cell>
          <cell r="H3917">
            <v>2</v>
          </cell>
          <cell r="L3917">
            <v>2</v>
          </cell>
          <cell r="M3917" t="str">
            <v>KIRGIZİSTAN</v>
          </cell>
        </row>
        <row r="3918">
          <cell r="E3918">
            <v>12</v>
          </cell>
          <cell r="F3918">
            <v>2</v>
          </cell>
          <cell r="H3918">
            <v>2</v>
          </cell>
          <cell r="L3918">
            <v>1</v>
          </cell>
          <cell r="M3918" t="str">
            <v>KIRGIZİSTAN</v>
          </cell>
        </row>
        <row r="3919">
          <cell r="E3919">
            <v>12</v>
          </cell>
          <cell r="F3919">
            <v>2</v>
          </cell>
          <cell r="H3919">
            <v>2</v>
          </cell>
          <cell r="L3919">
            <v>1</v>
          </cell>
          <cell r="M3919" t="str">
            <v>KIRGIZİSTAN</v>
          </cell>
        </row>
        <row r="3920">
          <cell r="E3920">
            <v>12</v>
          </cell>
          <cell r="F3920">
            <v>2</v>
          </cell>
          <cell r="H3920">
            <v>2</v>
          </cell>
          <cell r="L3920">
            <v>1</v>
          </cell>
          <cell r="M3920" t="str">
            <v>KIRGIZİSTAN</v>
          </cell>
        </row>
        <row r="3921">
          <cell r="E3921">
            <v>12</v>
          </cell>
          <cell r="F3921">
            <v>2</v>
          </cell>
          <cell r="H3921">
            <v>2</v>
          </cell>
          <cell r="L3921">
            <v>1</v>
          </cell>
          <cell r="M3921" t="str">
            <v>KIRGIZİSTAN</v>
          </cell>
        </row>
        <row r="3922">
          <cell r="E3922">
            <v>12</v>
          </cell>
          <cell r="F3922">
            <v>2</v>
          </cell>
          <cell r="H3922">
            <v>2</v>
          </cell>
          <cell r="L3922">
            <v>1</v>
          </cell>
          <cell r="M3922" t="str">
            <v>KIRGIZİSTAN</v>
          </cell>
        </row>
        <row r="3923">
          <cell r="E3923">
            <v>12</v>
          </cell>
          <cell r="F3923">
            <v>2</v>
          </cell>
          <cell r="H3923">
            <v>2</v>
          </cell>
          <cell r="L3923">
            <v>1</v>
          </cell>
          <cell r="M3923" t="str">
            <v>KIRGIZİSTAN</v>
          </cell>
        </row>
        <row r="3924">
          <cell r="E3924">
            <v>12</v>
          </cell>
          <cell r="F3924">
            <v>2</v>
          </cell>
          <cell r="H3924">
            <v>2</v>
          </cell>
          <cell r="L3924">
            <v>1</v>
          </cell>
          <cell r="M3924" t="str">
            <v>KIRGIZİSTAN</v>
          </cell>
        </row>
        <row r="3925">
          <cell r="E3925">
            <v>12</v>
          </cell>
          <cell r="F3925">
            <v>2</v>
          </cell>
          <cell r="H3925">
            <v>2</v>
          </cell>
          <cell r="L3925">
            <v>1</v>
          </cell>
          <cell r="M3925" t="str">
            <v>KIRGIZİSTAN</v>
          </cell>
        </row>
        <row r="3926">
          <cell r="E3926">
            <v>12</v>
          </cell>
          <cell r="F3926">
            <v>2</v>
          </cell>
          <cell r="H3926">
            <v>2</v>
          </cell>
          <cell r="L3926">
            <v>1</v>
          </cell>
          <cell r="M3926" t="str">
            <v>KIRGIZİSTAN</v>
          </cell>
        </row>
        <row r="3927">
          <cell r="E3927">
            <v>12</v>
          </cell>
          <cell r="F3927">
            <v>2</v>
          </cell>
          <cell r="H3927">
            <v>2</v>
          </cell>
          <cell r="L3927">
            <v>1</v>
          </cell>
          <cell r="M3927" t="str">
            <v>KIRGIZİSTAN</v>
          </cell>
        </row>
        <row r="3928">
          <cell r="E3928">
            <v>12</v>
          </cell>
          <cell r="F3928">
            <v>2</v>
          </cell>
          <cell r="H3928">
            <v>2</v>
          </cell>
          <cell r="L3928">
            <v>1</v>
          </cell>
          <cell r="M3928" t="str">
            <v>KIRGIZİSTAN</v>
          </cell>
        </row>
        <row r="3929">
          <cell r="E3929">
            <v>12</v>
          </cell>
          <cell r="F3929">
            <v>2</v>
          </cell>
          <cell r="H3929">
            <v>2</v>
          </cell>
          <cell r="L3929">
            <v>1</v>
          </cell>
          <cell r="M3929" t="str">
            <v>KIRGIZİSTAN</v>
          </cell>
        </row>
        <row r="3930">
          <cell r="E3930">
            <v>12</v>
          </cell>
          <cell r="F3930">
            <v>2</v>
          </cell>
          <cell r="H3930">
            <v>2</v>
          </cell>
          <cell r="L3930">
            <v>1</v>
          </cell>
          <cell r="M3930" t="str">
            <v>KIRGIZİSTAN</v>
          </cell>
        </row>
        <row r="3931">
          <cell r="E3931">
            <v>12</v>
          </cell>
          <cell r="F3931">
            <v>2</v>
          </cell>
          <cell r="H3931">
            <v>2</v>
          </cell>
          <cell r="L3931">
            <v>1</v>
          </cell>
          <cell r="M3931" t="str">
            <v>KIRGIZİSTAN</v>
          </cell>
        </row>
        <row r="3932">
          <cell r="E3932">
            <v>12</v>
          </cell>
          <cell r="F3932">
            <v>2</v>
          </cell>
          <cell r="H3932">
            <v>2</v>
          </cell>
          <cell r="L3932">
            <v>1</v>
          </cell>
          <cell r="M3932" t="str">
            <v>KIRGIZİSTAN</v>
          </cell>
        </row>
        <row r="3933">
          <cell r="E3933">
            <v>12</v>
          </cell>
          <cell r="F3933">
            <v>2</v>
          </cell>
          <cell r="H3933">
            <v>2</v>
          </cell>
          <cell r="L3933" t="str">
            <v>H</v>
          </cell>
          <cell r="M3933" t="str">
            <v>KIRGIZİSTAN</v>
          </cell>
        </row>
        <row r="3934">
          <cell r="E3934">
            <v>12</v>
          </cell>
          <cell r="F3934">
            <v>2</v>
          </cell>
          <cell r="H3934">
            <v>2</v>
          </cell>
          <cell r="L3934">
            <v>1</v>
          </cell>
          <cell r="M3934" t="str">
            <v>KIRGIZİSTAN</v>
          </cell>
        </row>
        <row r="3935">
          <cell r="E3935">
            <v>12</v>
          </cell>
          <cell r="F3935">
            <v>2</v>
          </cell>
          <cell r="H3935">
            <v>2</v>
          </cell>
          <cell r="L3935">
            <v>1</v>
          </cell>
          <cell r="M3935" t="str">
            <v>KIRGIZİSTAN</v>
          </cell>
        </row>
        <row r="3936">
          <cell r="E3936">
            <v>12</v>
          </cell>
          <cell r="F3936">
            <v>2</v>
          </cell>
          <cell r="H3936">
            <v>2</v>
          </cell>
          <cell r="L3936">
            <v>1</v>
          </cell>
          <cell r="M3936" t="str">
            <v>KIRGIZİSTAN</v>
          </cell>
        </row>
        <row r="3937">
          <cell r="E3937">
            <v>12</v>
          </cell>
          <cell r="F3937">
            <v>2</v>
          </cell>
          <cell r="H3937">
            <v>2</v>
          </cell>
          <cell r="L3937">
            <v>1</v>
          </cell>
          <cell r="M3937" t="str">
            <v>KIRGIZİSTAN</v>
          </cell>
        </row>
        <row r="3938">
          <cell r="E3938">
            <v>12</v>
          </cell>
          <cell r="F3938">
            <v>2</v>
          </cell>
          <cell r="H3938">
            <v>2</v>
          </cell>
          <cell r="L3938">
            <v>1</v>
          </cell>
          <cell r="M3938" t="str">
            <v>KIRGIZİSTAN</v>
          </cell>
        </row>
        <row r="3939">
          <cell r="E3939">
            <v>12</v>
          </cell>
          <cell r="F3939">
            <v>2</v>
          </cell>
          <cell r="H3939">
            <v>2</v>
          </cell>
          <cell r="L3939">
            <v>1</v>
          </cell>
          <cell r="M3939" t="str">
            <v>KIRGIZİSTAN</v>
          </cell>
        </row>
        <row r="3940">
          <cell r="E3940">
            <v>12</v>
          </cell>
          <cell r="F3940">
            <v>2</v>
          </cell>
          <cell r="H3940">
            <v>2</v>
          </cell>
          <cell r="L3940">
            <v>1</v>
          </cell>
          <cell r="M3940" t="str">
            <v>KIRGIZİSTAN</v>
          </cell>
        </row>
        <row r="3941">
          <cell r="E3941">
            <v>12</v>
          </cell>
          <cell r="F3941">
            <v>2</v>
          </cell>
          <cell r="H3941">
            <v>2</v>
          </cell>
          <cell r="L3941">
            <v>1</v>
          </cell>
          <cell r="M3941" t="str">
            <v>KIRGIZİSTAN</v>
          </cell>
        </row>
        <row r="3942">
          <cell r="E3942">
            <v>12</v>
          </cell>
          <cell r="F3942">
            <v>2</v>
          </cell>
          <cell r="H3942">
            <v>2</v>
          </cell>
          <cell r="L3942">
            <v>2</v>
          </cell>
          <cell r="M3942" t="str">
            <v>KIRGIZİSTAN</v>
          </cell>
        </row>
        <row r="3943">
          <cell r="E3943">
            <v>12</v>
          </cell>
          <cell r="F3943">
            <v>2</v>
          </cell>
          <cell r="H3943">
            <v>2</v>
          </cell>
          <cell r="L3943">
            <v>1</v>
          </cell>
          <cell r="M3943" t="str">
            <v>KIRGIZİSTAN</v>
          </cell>
        </row>
        <row r="3944">
          <cell r="E3944">
            <v>12</v>
          </cell>
          <cell r="F3944">
            <v>3</v>
          </cell>
          <cell r="H3944">
            <v>2</v>
          </cell>
          <cell r="L3944">
            <v>1</v>
          </cell>
          <cell r="M3944" t="str">
            <v>KIRGIZİSTAN</v>
          </cell>
        </row>
        <row r="3945">
          <cell r="E3945">
            <v>12</v>
          </cell>
          <cell r="F3945">
            <v>3</v>
          </cell>
          <cell r="H3945">
            <v>2</v>
          </cell>
          <cell r="L3945">
            <v>1</v>
          </cell>
          <cell r="M3945" t="str">
            <v>KIRGIZİSTAN</v>
          </cell>
        </row>
        <row r="3946">
          <cell r="E3946">
            <v>12</v>
          </cell>
          <cell r="F3946">
            <v>3</v>
          </cell>
          <cell r="H3946">
            <v>2</v>
          </cell>
          <cell r="L3946">
            <v>1</v>
          </cell>
          <cell r="M3946" t="str">
            <v>KIRGIZİSTAN</v>
          </cell>
        </row>
        <row r="3947">
          <cell r="E3947">
            <v>12</v>
          </cell>
          <cell r="F3947">
            <v>3</v>
          </cell>
          <cell r="H3947">
            <v>2</v>
          </cell>
          <cell r="L3947">
            <v>1</v>
          </cell>
          <cell r="M3947" t="str">
            <v>KIRGIZİSTAN</v>
          </cell>
        </row>
        <row r="3948">
          <cell r="E3948">
            <v>12</v>
          </cell>
          <cell r="F3948">
            <v>3</v>
          </cell>
          <cell r="H3948">
            <v>2</v>
          </cell>
          <cell r="L3948">
            <v>1</v>
          </cell>
          <cell r="M3948" t="str">
            <v>KIRGIZİSTAN</v>
          </cell>
        </row>
        <row r="3949">
          <cell r="E3949">
            <v>12</v>
          </cell>
          <cell r="F3949">
            <v>3</v>
          </cell>
          <cell r="H3949">
            <v>2</v>
          </cell>
          <cell r="L3949">
            <v>1</v>
          </cell>
          <cell r="M3949" t="str">
            <v>KIRGIZİSTAN</v>
          </cell>
        </row>
        <row r="3950">
          <cell r="E3950">
            <v>12</v>
          </cell>
          <cell r="F3950">
            <v>3</v>
          </cell>
          <cell r="H3950">
            <v>2</v>
          </cell>
          <cell r="L3950">
            <v>1</v>
          </cell>
          <cell r="M3950" t="str">
            <v>KIRGIZİSTAN</v>
          </cell>
        </row>
        <row r="3951">
          <cell r="E3951">
            <v>12</v>
          </cell>
          <cell r="F3951">
            <v>3</v>
          </cell>
          <cell r="H3951">
            <v>2</v>
          </cell>
          <cell r="L3951">
            <v>1</v>
          </cell>
          <cell r="M3951" t="str">
            <v>KIRGIZİSTAN</v>
          </cell>
        </row>
        <row r="3952">
          <cell r="E3952">
            <v>12</v>
          </cell>
          <cell r="F3952">
            <v>3</v>
          </cell>
          <cell r="H3952">
            <v>2</v>
          </cell>
          <cell r="L3952">
            <v>1</v>
          </cell>
          <cell r="M3952" t="str">
            <v>KIRGIZİSTAN</v>
          </cell>
        </row>
        <row r="3953">
          <cell r="E3953">
            <v>12</v>
          </cell>
          <cell r="F3953">
            <v>3</v>
          </cell>
          <cell r="H3953">
            <v>2</v>
          </cell>
          <cell r="L3953">
            <v>1</v>
          </cell>
          <cell r="M3953" t="str">
            <v>KIRGIZİSTAN</v>
          </cell>
        </row>
        <row r="3954">
          <cell r="E3954">
            <v>12</v>
          </cell>
          <cell r="F3954">
            <v>3</v>
          </cell>
          <cell r="H3954">
            <v>2</v>
          </cell>
          <cell r="L3954">
            <v>2</v>
          </cell>
          <cell r="M3954" t="str">
            <v>KIRGIZİSTAN</v>
          </cell>
        </row>
        <row r="3955">
          <cell r="E3955">
            <v>12</v>
          </cell>
          <cell r="F3955">
            <v>3</v>
          </cell>
          <cell r="H3955">
            <v>2</v>
          </cell>
          <cell r="L3955">
            <v>1</v>
          </cell>
          <cell r="M3955" t="str">
            <v>KIRGIZİSTAN</v>
          </cell>
        </row>
        <row r="3956">
          <cell r="E3956">
            <v>12</v>
          </cell>
          <cell r="F3956">
            <v>3</v>
          </cell>
          <cell r="H3956">
            <v>2</v>
          </cell>
          <cell r="L3956">
            <v>1</v>
          </cell>
          <cell r="M3956" t="str">
            <v>KIRGIZİSTAN</v>
          </cell>
        </row>
        <row r="3957">
          <cell r="E3957">
            <v>12</v>
          </cell>
          <cell r="F3957">
            <v>3</v>
          </cell>
          <cell r="H3957">
            <v>2</v>
          </cell>
          <cell r="L3957">
            <v>1</v>
          </cell>
          <cell r="M3957" t="str">
            <v>KIRGIZİSTAN</v>
          </cell>
        </row>
        <row r="3958">
          <cell r="E3958">
            <v>12</v>
          </cell>
          <cell r="F3958">
            <v>3</v>
          </cell>
          <cell r="H3958">
            <v>2</v>
          </cell>
          <cell r="L3958">
            <v>1</v>
          </cell>
          <cell r="M3958" t="str">
            <v>KIRGIZİSTAN</v>
          </cell>
        </row>
        <row r="3959">
          <cell r="E3959">
            <v>12</v>
          </cell>
          <cell r="F3959">
            <v>3</v>
          </cell>
          <cell r="H3959">
            <v>2</v>
          </cell>
          <cell r="L3959">
            <v>1</v>
          </cell>
          <cell r="M3959" t="str">
            <v>KIRGIZİSTAN</v>
          </cell>
        </row>
        <row r="3960">
          <cell r="E3960">
            <v>12</v>
          </cell>
          <cell r="F3960">
            <v>3</v>
          </cell>
          <cell r="H3960">
            <v>2</v>
          </cell>
          <cell r="L3960">
            <v>1</v>
          </cell>
          <cell r="M3960" t="str">
            <v>KIRGIZİSTAN</v>
          </cell>
        </row>
        <row r="3961">
          <cell r="E3961">
            <v>12</v>
          </cell>
          <cell r="F3961">
            <v>3</v>
          </cell>
          <cell r="H3961">
            <v>2</v>
          </cell>
          <cell r="L3961">
            <v>1</v>
          </cell>
          <cell r="M3961" t="str">
            <v>KIRGIZİSTAN</v>
          </cell>
        </row>
        <row r="3962">
          <cell r="E3962">
            <v>12</v>
          </cell>
          <cell r="F3962">
            <v>3</v>
          </cell>
          <cell r="H3962">
            <v>2</v>
          </cell>
          <cell r="L3962">
            <v>1</v>
          </cell>
          <cell r="M3962" t="str">
            <v>KIRGIZİSTAN</v>
          </cell>
        </row>
        <row r="3963">
          <cell r="E3963">
            <v>12</v>
          </cell>
          <cell r="F3963">
            <v>3</v>
          </cell>
          <cell r="H3963">
            <v>2</v>
          </cell>
          <cell r="L3963">
            <v>2</v>
          </cell>
          <cell r="M3963" t="str">
            <v>D</v>
          </cell>
        </row>
        <row r="3964">
          <cell r="E3964">
            <v>12</v>
          </cell>
          <cell r="F3964">
            <v>3</v>
          </cell>
          <cell r="H3964">
            <v>2</v>
          </cell>
          <cell r="L3964">
            <v>1</v>
          </cell>
          <cell r="M3964" t="str">
            <v>SNG</v>
          </cell>
        </row>
        <row r="3965">
          <cell r="E3965">
            <v>13</v>
          </cell>
          <cell r="F3965">
            <v>1</v>
          </cell>
          <cell r="H3965">
            <v>2</v>
          </cell>
          <cell r="L3965">
            <v>1</v>
          </cell>
          <cell r="M3965" t="str">
            <v>KIRGIZİSTAN</v>
          </cell>
        </row>
        <row r="3966">
          <cell r="E3966">
            <v>13</v>
          </cell>
          <cell r="F3966">
            <v>1</v>
          </cell>
          <cell r="H3966">
            <v>2</v>
          </cell>
          <cell r="L3966">
            <v>1</v>
          </cell>
          <cell r="M3966" t="str">
            <v>KIRGIZİSTAN</v>
          </cell>
        </row>
        <row r="3967">
          <cell r="E3967">
            <v>13</v>
          </cell>
          <cell r="F3967">
            <v>1</v>
          </cell>
          <cell r="H3967">
            <v>2</v>
          </cell>
          <cell r="L3967">
            <v>1</v>
          </cell>
          <cell r="M3967" t="str">
            <v>KIRGIZİSTAN</v>
          </cell>
        </row>
        <row r="3968">
          <cell r="E3968">
            <v>13</v>
          </cell>
          <cell r="F3968">
            <v>1</v>
          </cell>
          <cell r="H3968">
            <v>2</v>
          </cell>
          <cell r="L3968">
            <v>1</v>
          </cell>
          <cell r="M3968" t="str">
            <v>KIRGIZİSTAN</v>
          </cell>
        </row>
        <row r="3969">
          <cell r="E3969">
            <v>13</v>
          </cell>
          <cell r="F3969">
            <v>1</v>
          </cell>
          <cell r="H3969">
            <v>2</v>
          </cell>
          <cell r="L3969">
            <v>1</v>
          </cell>
          <cell r="M3969" t="str">
            <v>KIRGIZİSTAN</v>
          </cell>
        </row>
        <row r="3970">
          <cell r="E3970">
            <v>13</v>
          </cell>
          <cell r="F3970">
            <v>1</v>
          </cell>
          <cell r="H3970">
            <v>2</v>
          </cell>
          <cell r="L3970">
            <v>1</v>
          </cell>
          <cell r="M3970" t="str">
            <v>KIRGIZİSTAN</v>
          </cell>
        </row>
        <row r="3971">
          <cell r="E3971">
            <v>13</v>
          </cell>
          <cell r="F3971">
            <v>1</v>
          </cell>
          <cell r="H3971">
            <v>2</v>
          </cell>
          <cell r="L3971">
            <v>2</v>
          </cell>
          <cell r="M3971" t="str">
            <v>KIRGIZİSTAN</v>
          </cell>
        </row>
        <row r="3972">
          <cell r="E3972">
            <v>13</v>
          </cell>
          <cell r="F3972">
            <v>1</v>
          </cell>
          <cell r="H3972">
            <v>2</v>
          </cell>
          <cell r="L3972">
            <v>1</v>
          </cell>
          <cell r="M3972" t="str">
            <v>KIRGIZİSTAN</v>
          </cell>
        </row>
        <row r="3973">
          <cell r="E3973">
            <v>13</v>
          </cell>
          <cell r="F3973">
            <v>1</v>
          </cell>
          <cell r="H3973">
            <v>2</v>
          </cell>
          <cell r="L3973">
            <v>1</v>
          </cell>
          <cell r="M3973" t="str">
            <v>KIRGIZİSTAN</v>
          </cell>
        </row>
        <row r="3974">
          <cell r="E3974">
            <v>13</v>
          </cell>
          <cell r="F3974">
            <v>1</v>
          </cell>
          <cell r="H3974">
            <v>2</v>
          </cell>
          <cell r="L3974">
            <v>1</v>
          </cell>
          <cell r="M3974" t="str">
            <v>KIRGIZİSTAN</v>
          </cell>
        </row>
        <row r="3975">
          <cell r="E3975">
            <v>13</v>
          </cell>
          <cell r="F3975">
            <v>1</v>
          </cell>
          <cell r="H3975">
            <v>2</v>
          </cell>
          <cell r="L3975">
            <v>1</v>
          </cell>
          <cell r="M3975" t="str">
            <v>KIRGIZİSTAN</v>
          </cell>
        </row>
        <row r="3976">
          <cell r="E3976">
            <v>13</v>
          </cell>
          <cell r="F3976">
            <v>1</v>
          </cell>
          <cell r="H3976">
            <v>2</v>
          </cell>
          <cell r="L3976">
            <v>1</v>
          </cell>
          <cell r="M3976" t="str">
            <v>KIRGIZİSTAN</v>
          </cell>
        </row>
        <row r="3977">
          <cell r="E3977">
            <v>13</v>
          </cell>
          <cell r="F3977">
            <v>1</v>
          </cell>
          <cell r="H3977">
            <v>2</v>
          </cell>
          <cell r="L3977">
            <v>1</v>
          </cell>
          <cell r="M3977" t="str">
            <v>KIRGIZİSTAN</v>
          </cell>
        </row>
        <row r="3978">
          <cell r="E3978">
            <v>13</v>
          </cell>
          <cell r="F3978">
            <v>1</v>
          </cell>
          <cell r="H3978">
            <v>2</v>
          </cell>
          <cell r="L3978">
            <v>1</v>
          </cell>
          <cell r="M3978" t="str">
            <v>KIRGIZİSTAN</v>
          </cell>
        </row>
        <row r="3979">
          <cell r="E3979">
            <v>13</v>
          </cell>
          <cell r="F3979">
            <v>1</v>
          </cell>
          <cell r="H3979">
            <v>2</v>
          </cell>
          <cell r="L3979">
            <v>1</v>
          </cell>
          <cell r="M3979" t="str">
            <v>KIRGIZİSTAN</v>
          </cell>
        </row>
        <row r="3980">
          <cell r="E3980">
            <v>13</v>
          </cell>
          <cell r="F3980">
            <v>1</v>
          </cell>
          <cell r="H3980">
            <v>2</v>
          </cell>
          <cell r="L3980">
            <v>1</v>
          </cell>
          <cell r="M3980" t="str">
            <v>KIRGIZİSTAN</v>
          </cell>
        </row>
        <row r="3981">
          <cell r="E3981">
            <v>13</v>
          </cell>
          <cell r="F3981">
            <v>1</v>
          </cell>
          <cell r="H3981">
            <v>2</v>
          </cell>
          <cell r="L3981">
            <v>1</v>
          </cell>
          <cell r="M3981" t="str">
            <v>KIRGIZİSTAN</v>
          </cell>
        </row>
        <row r="3982">
          <cell r="E3982">
            <v>13</v>
          </cell>
          <cell r="F3982">
            <v>1</v>
          </cell>
          <cell r="H3982">
            <v>2</v>
          </cell>
          <cell r="L3982">
            <v>1</v>
          </cell>
          <cell r="M3982" t="str">
            <v>KIRGIZİSTAN</v>
          </cell>
        </row>
        <row r="3983">
          <cell r="E3983">
            <v>13</v>
          </cell>
          <cell r="F3983">
            <v>2</v>
          </cell>
          <cell r="H3983">
            <v>2</v>
          </cell>
          <cell r="L3983">
            <v>1</v>
          </cell>
          <cell r="M3983" t="str">
            <v>KIRGIZİSTAN</v>
          </cell>
        </row>
        <row r="3984">
          <cell r="E3984">
            <v>13</v>
          </cell>
          <cell r="F3984">
            <v>2</v>
          </cell>
          <cell r="H3984">
            <v>2</v>
          </cell>
          <cell r="L3984" t="str">
            <v>H</v>
          </cell>
          <cell r="M3984" t="str">
            <v>KIRGIZİSTAN</v>
          </cell>
        </row>
        <row r="3985">
          <cell r="E3985">
            <v>13</v>
          </cell>
          <cell r="F3985">
            <v>2</v>
          </cell>
          <cell r="H3985">
            <v>2</v>
          </cell>
          <cell r="L3985">
            <v>1</v>
          </cell>
          <cell r="M3985" t="str">
            <v>KIRGIZİSTAN</v>
          </cell>
        </row>
        <row r="3986">
          <cell r="E3986">
            <v>13</v>
          </cell>
          <cell r="F3986">
            <v>2</v>
          </cell>
          <cell r="H3986">
            <v>2</v>
          </cell>
          <cell r="L3986">
            <v>1</v>
          </cell>
          <cell r="M3986" t="str">
            <v>KIRGIZİSTAN</v>
          </cell>
        </row>
        <row r="3987">
          <cell r="E3987">
            <v>13</v>
          </cell>
          <cell r="F3987">
            <v>2</v>
          </cell>
          <cell r="H3987">
            <v>2</v>
          </cell>
          <cell r="L3987">
            <v>1</v>
          </cell>
          <cell r="M3987" t="str">
            <v>KIRGIZİSTAN</v>
          </cell>
        </row>
        <row r="3988">
          <cell r="E3988">
            <v>13</v>
          </cell>
          <cell r="F3988">
            <v>2</v>
          </cell>
          <cell r="H3988">
            <v>2</v>
          </cell>
          <cell r="L3988">
            <v>1</v>
          </cell>
          <cell r="M3988" t="str">
            <v>KIRGIZİSTAN</v>
          </cell>
        </row>
        <row r="3989">
          <cell r="E3989">
            <v>13</v>
          </cell>
          <cell r="F3989">
            <v>2</v>
          </cell>
          <cell r="H3989">
            <v>2</v>
          </cell>
          <cell r="L3989">
            <v>1</v>
          </cell>
          <cell r="M3989" t="str">
            <v>KIRGIZİSTAN</v>
          </cell>
        </row>
        <row r="3990">
          <cell r="E3990">
            <v>13</v>
          </cell>
          <cell r="F3990">
            <v>2</v>
          </cell>
          <cell r="H3990">
            <v>2</v>
          </cell>
          <cell r="L3990">
            <v>1</v>
          </cell>
          <cell r="M3990" t="str">
            <v>KIRGIZİSTAN</v>
          </cell>
        </row>
        <row r="3991">
          <cell r="E3991">
            <v>13</v>
          </cell>
          <cell r="F3991">
            <v>2</v>
          </cell>
          <cell r="H3991">
            <v>2</v>
          </cell>
          <cell r="L3991">
            <v>1</v>
          </cell>
          <cell r="M3991" t="str">
            <v>KIRGIZİSTAN</v>
          </cell>
        </row>
        <row r="3992">
          <cell r="E3992">
            <v>13</v>
          </cell>
          <cell r="F3992">
            <v>2</v>
          </cell>
          <cell r="H3992">
            <v>2</v>
          </cell>
          <cell r="L3992">
            <v>2</v>
          </cell>
          <cell r="M3992" t="str">
            <v>KIRGIZİSTAN</v>
          </cell>
        </row>
        <row r="3993">
          <cell r="E3993">
            <v>13</v>
          </cell>
          <cell r="F3993">
            <v>2</v>
          </cell>
          <cell r="H3993">
            <v>2</v>
          </cell>
          <cell r="L3993">
            <v>1</v>
          </cell>
          <cell r="M3993" t="str">
            <v>KIRGIZİSTAN</v>
          </cell>
        </row>
        <row r="3994">
          <cell r="E3994">
            <v>13</v>
          </cell>
          <cell r="F3994">
            <v>2</v>
          </cell>
          <cell r="H3994">
            <v>2</v>
          </cell>
          <cell r="L3994">
            <v>1</v>
          </cell>
          <cell r="M3994" t="str">
            <v>KIRGIZİSTAN</v>
          </cell>
        </row>
        <row r="3995">
          <cell r="E3995">
            <v>13</v>
          </cell>
          <cell r="F3995">
            <v>2</v>
          </cell>
          <cell r="H3995">
            <v>2</v>
          </cell>
          <cell r="L3995">
            <v>2</v>
          </cell>
          <cell r="M3995" t="str">
            <v>KIRGIZİSTAN</v>
          </cell>
        </row>
        <row r="3996">
          <cell r="E3996">
            <v>13</v>
          </cell>
          <cell r="F3996">
            <v>2</v>
          </cell>
          <cell r="H3996">
            <v>2</v>
          </cell>
          <cell r="L3996">
            <v>2</v>
          </cell>
          <cell r="M3996" t="str">
            <v>KIRGIZİSTAN</v>
          </cell>
        </row>
        <row r="3997">
          <cell r="E3997">
            <v>13</v>
          </cell>
          <cell r="F3997">
            <v>2</v>
          </cell>
          <cell r="H3997">
            <v>2</v>
          </cell>
          <cell r="L3997">
            <v>1</v>
          </cell>
          <cell r="M3997" t="str">
            <v>KIRGIZİSTAN</v>
          </cell>
        </row>
        <row r="3998">
          <cell r="E3998">
            <v>13</v>
          </cell>
          <cell r="F3998">
            <v>2</v>
          </cell>
          <cell r="H3998">
            <v>2</v>
          </cell>
          <cell r="L3998">
            <v>2</v>
          </cell>
          <cell r="M3998" t="str">
            <v>KIRGIZİSTAN</v>
          </cell>
        </row>
        <row r="3999">
          <cell r="E3999">
            <v>13</v>
          </cell>
          <cell r="F3999">
            <v>2</v>
          </cell>
          <cell r="H3999">
            <v>2</v>
          </cell>
          <cell r="L3999">
            <v>2</v>
          </cell>
          <cell r="M3999" t="str">
            <v>KIRGIZİSTAN</v>
          </cell>
        </row>
        <row r="4000">
          <cell r="E4000">
            <v>13</v>
          </cell>
          <cell r="F4000">
            <v>2</v>
          </cell>
          <cell r="H4000">
            <v>2</v>
          </cell>
          <cell r="L4000">
            <v>1</v>
          </cell>
          <cell r="M4000" t="str">
            <v>KIRGIZİSTAN</v>
          </cell>
        </row>
        <row r="4001">
          <cell r="E4001">
            <v>13</v>
          </cell>
          <cell r="F4001">
            <v>2</v>
          </cell>
          <cell r="H4001">
            <v>2</v>
          </cell>
          <cell r="L4001">
            <v>2</v>
          </cell>
          <cell r="M4001" t="str">
            <v>KIRGIZİSTAN</v>
          </cell>
        </row>
        <row r="4002">
          <cell r="E4002">
            <v>13</v>
          </cell>
          <cell r="F4002">
            <v>2</v>
          </cell>
          <cell r="H4002">
            <v>2</v>
          </cell>
          <cell r="L4002">
            <v>2</v>
          </cell>
          <cell r="M4002" t="str">
            <v>KIRGIZİSTAN</v>
          </cell>
        </row>
        <row r="4003">
          <cell r="E4003">
            <v>13</v>
          </cell>
          <cell r="F4003">
            <v>2</v>
          </cell>
          <cell r="H4003">
            <v>2</v>
          </cell>
          <cell r="L4003">
            <v>1</v>
          </cell>
          <cell r="M4003" t="str">
            <v>KIRGIZİSTAN</v>
          </cell>
        </row>
        <row r="4004">
          <cell r="E4004">
            <v>13</v>
          </cell>
          <cell r="F4004">
            <v>2</v>
          </cell>
          <cell r="H4004">
            <v>2</v>
          </cell>
          <cell r="L4004">
            <v>2</v>
          </cell>
          <cell r="M4004" t="str">
            <v>KIRGIZİSTAN</v>
          </cell>
        </row>
        <row r="4005">
          <cell r="E4005">
            <v>13</v>
          </cell>
          <cell r="F4005">
            <v>2</v>
          </cell>
          <cell r="H4005">
            <v>2</v>
          </cell>
          <cell r="L4005">
            <v>1</v>
          </cell>
          <cell r="M4005" t="str">
            <v>KIRGIZİSTAN</v>
          </cell>
        </row>
        <row r="4006">
          <cell r="E4006">
            <v>13</v>
          </cell>
          <cell r="F4006">
            <v>2</v>
          </cell>
          <cell r="H4006">
            <v>2</v>
          </cell>
          <cell r="L4006">
            <v>1</v>
          </cell>
          <cell r="M4006" t="str">
            <v>KIRGIZİSTAN</v>
          </cell>
        </row>
        <row r="4007">
          <cell r="E4007">
            <v>13</v>
          </cell>
          <cell r="F4007">
            <v>2</v>
          </cell>
          <cell r="H4007">
            <v>2</v>
          </cell>
          <cell r="L4007">
            <v>1</v>
          </cell>
          <cell r="M4007" t="str">
            <v>KIRGIZİSTAN</v>
          </cell>
        </row>
        <row r="4008">
          <cell r="E4008">
            <v>13</v>
          </cell>
          <cell r="F4008">
            <v>2</v>
          </cell>
          <cell r="H4008">
            <v>2</v>
          </cell>
          <cell r="L4008">
            <v>1</v>
          </cell>
          <cell r="M4008" t="str">
            <v>SNG</v>
          </cell>
        </row>
        <row r="4009">
          <cell r="E4009">
            <v>13</v>
          </cell>
          <cell r="F4009">
            <v>2</v>
          </cell>
          <cell r="H4009">
            <v>2</v>
          </cell>
          <cell r="L4009">
            <v>1</v>
          </cell>
          <cell r="M4009" t="str">
            <v>SNG</v>
          </cell>
        </row>
        <row r="4010">
          <cell r="E4010">
            <v>13</v>
          </cell>
          <cell r="F4010">
            <v>3</v>
          </cell>
          <cell r="H4010">
            <v>2</v>
          </cell>
          <cell r="L4010">
            <v>1</v>
          </cell>
          <cell r="M4010" t="str">
            <v>KIRGIZİSTAN</v>
          </cell>
        </row>
        <row r="4011">
          <cell r="E4011">
            <v>13</v>
          </cell>
          <cell r="F4011">
            <v>3</v>
          </cell>
          <cell r="H4011">
            <v>2</v>
          </cell>
          <cell r="L4011">
            <v>1</v>
          </cell>
          <cell r="M4011" t="str">
            <v>KIRGIZİSTAN</v>
          </cell>
        </row>
        <row r="4012">
          <cell r="E4012">
            <v>13</v>
          </cell>
          <cell r="F4012">
            <v>3</v>
          </cell>
          <cell r="H4012">
            <v>2</v>
          </cell>
          <cell r="L4012">
            <v>1</v>
          </cell>
          <cell r="M4012" t="str">
            <v>KIRGIZİSTAN</v>
          </cell>
        </row>
        <row r="4013">
          <cell r="E4013">
            <v>13</v>
          </cell>
          <cell r="F4013">
            <v>3</v>
          </cell>
          <cell r="H4013">
            <v>2</v>
          </cell>
          <cell r="L4013">
            <v>2</v>
          </cell>
          <cell r="M4013" t="str">
            <v>KIRGIZİSTAN</v>
          </cell>
        </row>
        <row r="4014">
          <cell r="E4014">
            <v>13</v>
          </cell>
          <cell r="F4014">
            <v>3</v>
          </cell>
          <cell r="H4014">
            <v>2</v>
          </cell>
          <cell r="L4014">
            <v>1</v>
          </cell>
          <cell r="M4014" t="str">
            <v>KIRGIZİSTAN</v>
          </cell>
        </row>
        <row r="4015">
          <cell r="E4015">
            <v>13</v>
          </cell>
          <cell r="F4015">
            <v>3</v>
          </cell>
          <cell r="H4015">
            <v>2</v>
          </cell>
          <cell r="L4015">
            <v>2</v>
          </cell>
          <cell r="M4015" t="str">
            <v>KIRGIZİSTAN</v>
          </cell>
        </row>
        <row r="4016">
          <cell r="E4016">
            <v>13</v>
          </cell>
          <cell r="F4016">
            <v>3</v>
          </cell>
          <cell r="H4016">
            <v>2</v>
          </cell>
          <cell r="L4016">
            <v>1</v>
          </cell>
          <cell r="M4016" t="str">
            <v>KIRGIZİSTAN</v>
          </cell>
        </row>
        <row r="4017">
          <cell r="E4017">
            <v>13</v>
          </cell>
          <cell r="F4017">
            <v>3</v>
          </cell>
          <cell r="H4017">
            <v>2</v>
          </cell>
          <cell r="L4017">
            <v>2</v>
          </cell>
          <cell r="M4017" t="str">
            <v>KIRGIZİSTAN</v>
          </cell>
        </row>
        <row r="4018">
          <cell r="E4018">
            <v>13</v>
          </cell>
          <cell r="F4018">
            <v>3</v>
          </cell>
          <cell r="H4018">
            <v>2</v>
          </cell>
          <cell r="L4018">
            <v>1</v>
          </cell>
          <cell r="M4018" t="str">
            <v>KIRGIZİSTAN</v>
          </cell>
        </row>
        <row r="4019">
          <cell r="E4019">
            <v>13</v>
          </cell>
          <cell r="F4019">
            <v>3</v>
          </cell>
          <cell r="H4019">
            <v>2</v>
          </cell>
          <cell r="L4019">
            <v>1</v>
          </cell>
          <cell r="M4019" t="str">
            <v>KIRGIZİSTAN</v>
          </cell>
        </row>
        <row r="4020">
          <cell r="E4020">
            <v>13</v>
          </cell>
          <cell r="F4020">
            <v>3</v>
          </cell>
          <cell r="H4020">
            <v>2</v>
          </cell>
          <cell r="L4020">
            <v>1</v>
          </cell>
          <cell r="M4020" t="str">
            <v>KIRGIZİSTAN</v>
          </cell>
        </row>
        <row r="4021">
          <cell r="E4021">
            <v>13</v>
          </cell>
          <cell r="F4021">
            <v>3</v>
          </cell>
          <cell r="H4021">
            <v>2</v>
          </cell>
          <cell r="L4021">
            <v>1</v>
          </cell>
          <cell r="M4021" t="str">
            <v>KIRGIZİSTAN</v>
          </cell>
        </row>
        <row r="4022">
          <cell r="E4022">
            <v>13</v>
          </cell>
          <cell r="F4022">
            <v>3</v>
          </cell>
          <cell r="H4022">
            <v>2</v>
          </cell>
          <cell r="L4022">
            <v>1</v>
          </cell>
          <cell r="M4022" t="str">
            <v>KIRGIZİSTAN</v>
          </cell>
        </row>
        <row r="4023">
          <cell r="E4023">
            <v>13</v>
          </cell>
          <cell r="F4023">
            <v>3</v>
          </cell>
          <cell r="H4023">
            <v>2</v>
          </cell>
          <cell r="L4023">
            <v>4</v>
          </cell>
          <cell r="M4023" t="str">
            <v>KIRGIZİSTAN</v>
          </cell>
        </row>
        <row r="4024">
          <cell r="E4024">
            <v>13</v>
          </cell>
          <cell r="F4024">
            <v>3</v>
          </cell>
          <cell r="H4024">
            <v>2</v>
          </cell>
          <cell r="L4024">
            <v>1</v>
          </cell>
          <cell r="M4024" t="str">
            <v>KIRGIZİSTAN</v>
          </cell>
        </row>
        <row r="4025">
          <cell r="E4025">
            <v>13</v>
          </cell>
          <cell r="F4025">
            <v>3</v>
          </cell>
          <cell r="H4025">
            <v>2</v>
          </cell>
          <cell r="L4025">
            <v>1</v>
          </cell>
          <cell r="M4025" t="str">
            <v>KIRGIZİSTAN</v>
          </cell>
        </row>
        <row r="4026">
          <cell r="E4026">
            <v>13</v>
          </cell>
          <cell r="F4026">
            <v>3</v>
          </cell>
          <cell r="H4026">
            <v>2</v>
          </cell>
          <cell r="L4026">
            <v>1</v>
          </cell>
          <cell r="M4026" t="str">
            <v>KIRGIZİSTAN</v>
          </cell>
        </row>
        <row r="4027">
          <cell r="E4027">
            <v>13</v>
          </cell>
          <cell r="F4027">
            <v>3</v>
          </cell>
          <cell r="H4027">
            <v>2</v>
          </cell>
          <cell r="L4027">
            <v>1</v>
          </cell>
          <cell r="M4027" t="str">
            <v>KIRGIZİSTAN</v>
          </cell>
        </row>
        <row r="4028">
          <cell r="E4028">
            <v>13</v>
          </cell>
          <cell r="F4028">
            <v>4</v>
          </cell>
          <cell r="H4028">
            <v>2</v>
          </cell>
          <cell r="L4028">
            <v>1</v>
          </cell>
          <cell r="M4028" t="str">
            <v>KIRGIZİSTAN</v>
          </cell>
        </row>
        <row r="4029">
          <cell r="E4029">
            <v>13</v>
          </cell>
          <cell r="F4029">
            <v>4</v>
          </cell>
          <cell r="H4029">
            <v>2</v>
          </cell>
          <cell r="L4029">
            <v>2</v>
          </cell>
          <cell r="M4029" t="str">
            <v>KIRGIZİSTAN</v>
          </cell>
        </row>
        <row r="4030">
          <cell r="E4030">
            <v>13</v>
          </cell>
          <cell r="F4030">
            <v>4</v>
          </cell>
          <cell r="H4030">
            <v>2</v>
          </cell>
          <cell r="L4030">
            <v>1</v>
          </cell>
          <cell r="M4030" t="str">
            <v>KIRGIZİSTAN</v>
          </cell>
        </row>
        <row r="4031">
          <cell r="E4031">
            <v>13</v>
          </cell>
          <cell r="F4031">
            <v>4</v>
          </cell>
          <cell r="H4031">
            <v>2</v>
          </cell>
          <cell r="L4031">
            <v>1</v>
          </cell>
          <cell r="M4031" t="str">
            <v>KIRGIZİSTAN</v>
          </cell>
        </row>
        <row r="4032">
          <cell r="E4032">
            <v>13</v>
          </cell>
          <cell r="F4032">
            <v>4</v>
          </cell>
          <cell r="H4032">
            <v>2</v>
          </cell>
          <cell r="L4032">
            <v>1</v>
          </cell>
          <cell r="M4032" t="str">
            <v>KIRGIZİSTAN</v>
          </cell>
        </row>
        <row r="4033">
          <cell r="E4033">
            <v>13</v>
          </cell>
          <cell r="F4033">
            <v>4</v>
          </cell>
          <cell r="H4033">
            <v>2</v>
          </cell>
          <cell r="L4033">
            <v>1</v>
          </cell>
          <cell r="M4033" t="str">
            <v>KIRGIZİSTAN</v>
          </cell>
        </row>
        <row r="4034">
          <cell r="E4034">
            <v>13</v>
          </cell>
          <cell r="F4034">
            <v>4</v>
          </cell>
          <cell r="H4034">
            <v>2</v>
          </cell>
          <cell r="L4034">
            <v>1</v>
          </cell>
          <cell r="M4034" t="str">
            <v>KIRGIZİSTAN</v>
          </cell>
        </row>
        <row r="4035">
          <cell r="E4035">
            <v>13</v>
          </cell>
          <cell r="F4035">
            <v>4</v>
          </cell>
          <cell r="H4035">
            <v>2</v>
          </cell>
          <cell r="L4035">
            <v>1</v>
          </cell>
          <cell r="M4035" t="str">
            <v>KIRGIZİSTAN</v>
          </cell>
        </row>
        <row r="4036">
          <cell r="E4036">
            <v>13</v>
          </cell>
          <cell r="F4036">
            <v>4</v>
          </cell>
          <cell r="H4036">
            <v>2</v>
          </cell>
          <cell r="L4036">
            <v>1</v>
          </cell>
          <cell r="M4036" t="str">
            <v>KIRGIZİSTAN</v>
          </cell>
        </row>
        <row r="4037">
          <cell r="E4037">
            <v>13</v>
          </cell>
          <cell r="F4037">
            <v>4</v>
          </cell>
          <cell r="H4037">
            <v>2</v>
          </cell>
          <cell r="L4037">
            <v>1</v>
          </cell>
          <cell r="M4037" t="str">
            <v>KIRGIZİSTAN</v>
          </cell>
        </row>
        <row r="4038">
          <cell r="E4038">
            <v>13</v>
          </cell>
          <cell r="F4038">
            <v>4</v>
          </cell>
          <cell r="H4038">
            <v>2</v>
          </cell>
          <cell r="L4038">
            <v>1</v>
          </cell>
          <cell r="M4038" t="str">
            <v>KIRGIZİSTAN</v>
          </cell>
        </row>
        <row r="4039">
          <cell r="E4039">
            <v>13</v>
          </cell>
          <cell r="F4039">
            <v>4</v>
          </cell>
          <cell r="H4039">
            <v>2</v>
          </cell>
          <cell r="L4039">
            <v>1</v>
          </cell>
          <cell r="M4039" t="str">
            <v>KIRGIZİSTAN</v>
          </cell>
        </row>
        <row r="4040">
          <cell r="E4040">
            <v>13</v>
          </cell>
          <cell r="F4040">
            <v>4</v>
          </cell>
          <cell r="H4040">
            <v>2</v>
          </cell>
          <cell r="L4040">
            <v>1</v>
          </cell>
          <cell r="M4040" t="str">
            <v>KIRGIZİSTAN</v>
          </cell>
        </row>
        <row r="4041">
          <cell r="E4041">
            <v>13</v>
          </cell>
          <cell r="F4041">
            <v>4</v>
          </cell>
          <cell r="H4041">
            <v>2</v>
          </cell>
          <cell r="L4041">
            <v>1</v>
          </cell>
          <cell r="M4041" t="str">
            <v>KIRGIZİSTAN</v>
          </cell>
        </row>
        <row r="4042">
          <cell r="E4042">
            <v>13</v>
          </cell>
          <cell r="F4042">
            <v>4</v>
          </cell>
          <cell r="H4042">
            <v>2</v>
          </cell>
          <cell r="L4042">
            <v>2</v>
          </cell>
          <cell r="M4042" t="str">
            <v>KIRGIZİSTAN</v>
          </cell>
        </row>
        <row r="4043">
          <cell r="E4043">
            <v>13</v>
          </cell>
          <cell r="F4043">
            <v>4</v>
          </cell>
          <cell r="H4043">
            <v>2</v>
          </cell>
          <cell r="L4043">
            <v>1</v>
          </cell>
          <cell r="M4043" t="str">
            <v>KIRGIZİSTAN</v>
          </cell>
        </row>
        <row r="4044">
          <cell r="E4044">
            <v>13</v>
          </cell>
          <cell r="F4044">
            <v>4</v>
          </cell>
          <cell r="H4044">
            <v>2</v>
          </cell>
          <cell r="L4044">
            <v>1</v>
          </cell>
          <cell r="M4044" t="str">
            <v>KIRGIZİSTAN</v>
          </cell>
        </row>
        <row r="4045">
          <cell r="E4045">
            <v>13</v>
          </cell>
          <cell r="F4045">
            <v>4</v>
          </cell>
          <cell r="H4045">
            <v>2</v>
          </cell>
          <cell r="L4045">
            <v>1</v>
          </cell>
          <cell r="M4045" t="str">
            <v>KIRGIZİSTAN</v>
          </cell>
        </row>
        <row r="4046">
          <cell r="E4046">
            <v>13</v>
          </cell>
          <cell r="F4046">
            <v>4</v>
          </cell>
          <cell r="H4046">
            <v>2</v>
          </cell>
          <cell r="L4046">
            <v>1</v>
          </cell>
          <cell r="M4046" t="str">
            <v>KIRGIZİSTAN</v>
          </cell>
        </row>
        <row r="4047">
          <cell r="E4047">
            <v>13</v>
          </cell>
          <cell r="F4047">
            <v>4</v>
          </cell>
          <cell r="H4047">
            <v>2</v>
          </cell>
          <cell r="L4047">
            <v>1</v>
          </cell>
          <cell r="M4047" t="str">
            <v>KIRGIZİSTAN</v>
          </cell>
        </row>
        <row r="4048">
          <cell r="E4048">
            <v>14</v>
          </cell>
          <cell r="F4048">
            <v>1</v>
          </cell>
          <cell r="H4048">
            <v>2</v>
          </cell>
          <cell r="L4048">
            <v>1</v>
          </cell>
          <cell r="M4048" t="str">
            <v>KIRGIZİSTAN</v>
          </cell>
        </row>
        <row r="4049">
          <cell r="E4049">
            <v>14</v>
          </cell>
          <cell r="F4049">
            <v>1</v>
          </cell>
          <cell r="H4049">
            <v>2</v>
          </cell>
          <cell r="L4049">
            <v>1</v>
          </cell>
          <cell r="M4049" t="str">
            <v>KIRGIZİSTAN</v>
          </cell>
        </row>
        <row r="4050">
          <cell r="E4050">
            <v>14</v>
          </cell>
          <cell r="F4050">
            <v>1</v>
          </cell>
          <cell r="H4050">
            <v>2</v>
          </cell>
          <cell r="L4050">
            <v>2</v>
          </cell>
          <cell r="M4050" t="str">
            <v>KIRGIZİSTAN</v>
          </cell>
        </row>
        <row r="4051">
          <cell r="E4051">
            <v>14</v>
          </cell>
          <cell r="F4051">
            <v>1</v>
          </cell>
          <cell r="H4051">
            <v>2</v>
          </cell>
          <cell r="L4051">
            <v>1</v>
          </cell>
          <cell r="M4051" t="str">
            <v>KIRGIZİSTAN</v>
          </cell>
        </row>
        <row r="4052">
          <cell r="E4052">
            <v>14</v>
          </cell>
          <cell r="F4052">
            <v>1</v>
          </cell>
          <cell r="H4052">
            <v>2</v>
          </cell>
          <cell r="L4052">
            <v>1</v>
          </cell>
          <cell r="M4052" t="str">
            <v>KIRGIZİSTAN</v>
          </cell>
        </row>
        <row r="4053">
          <cell r="E4053">
            <v>14</v>
          </cell>
          <cell r="F4053">
            <v>1</v>
          </cell>
          <cell r="H4053">
            <v>2</v>
          </cell>
          <cell r="L4053">
            <v>1</v>
          </cell>
          <cell r="M4053" t="str">
            <v>KIRGIZİSTAN</v>
          </cell>
        </row>
        <row r="4054">
          <cell r="E4054">
            <v>14</v>
          </cell>
          <cell r="F4054">
            <v>1</v>
          </cell>
          <cell r="H4054">
            <v>2</v>
          </cell>
          <cell r="L4054">
            <v>1</v>
          </cell>
          <cell r="M4054" t="str">
            <v>KIRGIZİSTAN</v>
          </cell>
        </row>
        <row r="4055">
          <cell r="E4055">
            <v>14</v>
          </cell>
          <cell r="F4055">
            <v>1</v>
          </cell>
          <cell r="H4055">
            <v>2</v>
          </cell>
          <cell r="L4055">
            <v>1</v>
          </cell>
          <cell r="M4055" t="str">
            <v>KIRGIZİSTAN</v>
          </cell>
        </row>
        <row r="4056">
          <cell r="E4056">
            <v>14</v>
          </cell>
          <cell r="F4056">
            <v>1</v>
          </cell>
          <cell r="H4056">
            <v>2</v>
          </cell>
          <cell r="L4056">
            <v>1</v>
          </cell>
          <cell r="M4056" t="str">
            <v>KIRGIZİSTAN</v>
          </cell>
        </row>
        <row r="4057">
          <cell r="E4057">
            <v>14</v>
          </cell>
          <cell r="F4057">
            <v>1</v>
          </cell>
          <cell r="H4057">
            <v>2</v>
          </cell>
          <cell r="L4057">
            <v>1</v>
          </cell>
          <cell r="M4057" t="str">
            <v>KIRGIZİSTAN</v>
          </cell>
        </row>
        <row r="4058">
          <cell r="E4058">
            <v>14</v>
          </cell>
          <cell r="F4058">
            <v>1</v>
          </cell>
          <cell r="H4058">
            <v>2</v>
          </cell>
          <cell r="L4058">
            <v>1</v>
          </cell>
          <cell r="M4058" t="str">
            <v>KIRGIZİSTAN</v>
          </cell>
        </row>
        <row r="4059">
          <cell r="E4059">
            <v>14</v>
          </cell>
          <cell r="F4059">
            <v>1</v>
          </cell>
          <cell r="H4059">
            <v>2</v>
          </cell>
          <cell r="L4059">
            <v>1</v>
          </cell>
          <cell r="M4059" t="str">
            <v>KIRGIZİSTAN</v>
          </cell>
        </row>
        <row r="4060">
          <cell r="E4060">
            <v>14</v>
          </cell>
          <cell r="F4060">
            <v>1</v>
          </cell>
          <cell r="H4060">
            <v>2</v>
          </cell>
          <cell r="L4060">
            <v>1</v>
          </cell>
          <cell r="M4060" t="str">
            <v>KIRGIZİSTAN</v>
          </cell>
        </row>
        <row r="4061">
          <cell r="E4061">
            <v>14</v>
          </cell>
          <cell r="F4061">
            <v>1</v>
          </cell>
          <cell r="H4061">
            <v>2</v>
          </cell>
          <cell r="L4061">
            <v>1</v>
          </cell>
          <cell r="M4061" t="str">
            <v>KIRGIZİSTAN</v>
          </cell>
        </row>
        <row r="4062">
          <cell r="E4062">
            <v>14</v>
          </cell>
          <cell r="F4062">
            <v>1</v>
          </cell>
          <cell r="H4062">
            <v>2</v>
          </cell>
          <cell r="L4062">
            <v>1</v>
          </cell>
          <cell r="M4062" t="str">
            <v>KIRGIZİSTAN</v>
          </cell>
        </row>
        <row r="4063">
          <cell r="E4063">
            <v>14</v>
          </cell>
          <cell r="F4063">
            <v>1</v>
          </cell>
          <cell r="H4063">
            <v>2</v>
          </cell>
          <cell r="L4063">
            <v>1</v>
          </cell>
          <cell r="M4063" t="str">
            <v>KIRGIZİSTAN</v>
          </cell>
        </row>
        <row r="4064">
          <cell r="E4064">
            <v>14</v>
          </cell>
          <cell r="F4064">
            <v>1</v>
          </cell>
          <cell r="H4064">
            <v>2</v>
          </cell>
          <cell r="L4064">
            <v>1</v>
          </cell>
          <cell r="M4064" t="str">
            <v>KIRGIZİSTAN</v>
          </cell>
        </row>
        <row r="4065">
          <cell r="E4065">
            <v>14</v>
          </cell>
          <cell r="F4065">
            <v>1</v>
          </cell>
          <cell r="H4065">
            <v>2</v>
          </cell>
          <cell r="L4065">
            <v>1</v>
          </cell>
          <cell r="M4065" t="str">
            <v>KIRGIZİSTAN</v>
          </cell>
        </row>
        <row r="4066">
          <cell r="E4066">
            <v>14</v>
          </cell>
          <cell r="F4066">
            <v>1</v>
          </cell>
          <cell r="H4066">
            <v>2</v>
          </cell>
          <cell r="L4066">
            <v>1</v>
          </cell>
          <cell r="M4066" t="str">
            <v>KIRGIZİSTAN</v>
          </cell>
        </row>
        <row r="4067">
          <cell r="E4067">
            <v>14</v>
          </cell>
          <cell r="F4067">
            <v>1</v>
          </cell>
          <cell r="H4067">
            <v>2</v>
          </cell>
          <cell r="L4067">
            <v>1</v>
          </cell>
          <cell r="M4067" t="str">
            <v>KIRGIZİSTAN</v>
          </cell>
        </row>
        <row r="4068">
          <cell r="E4068">
            <v>14</v>
          </cell>
          <cell r="F4068">
            <v>1</v>
          </cell>
          <cell r="H4068">
            <v>2</v>
          </cell>
          <cell r="L4068">
            <v>1</v>
          </cell>
          <cell r="M4068" t="str">
            <v>KIRGIZİSTAN</v>
          </cell>
        </row>
        <row r="4069">
          <cell r="E4069">
            <v>14</v>
          </cell>
          <cell r="F4069">
            <v>1</v>
          </cell>
          <cell r="H4069">
            <v>2</v>
          </cell>
          <cell r="L4069">
            <v>1</v>
          </cell>
          <cell r="M4069" t="str">
            <v>KIRGIZİSTAN</v>
          </cell>
        </row>
        <row r="4070">
          <cell r="E4070">
            <v>14</v>
          </cell>
          <cell r="F4070">
            <v>2</v>
          </cell>
          <cell r="H4070">
            <v>2</v>
          </cell>
          <cell r="L4070">
            <v>2</v>
          </cell>
          <cell r="M4070" t="str">
            <v>KIRGIZİSTAN</v>
          </cell>
        </row>
        <row r="4071">
          <cell r="E4071">
            <v>14</v>
          </cell>
          <cell r="F4071">
            <v>2</v>
          </cell>
          <cell r="H4071">
            <v>2</v>
          </cell>
          <cell r="L4071">
            <v>1</v>
          </cell>
          <cell r="M4071" t="str">
            <v>KIRGIZİSTAN</v>
          </cell>
        </row>
        <row r="4072">
          <cell r="E4072">
            <v>14</v>
          </cell>
          <cell r="F4072">
            <v>2</v>
          </cell>
          <cell r="H4072">
            <v>2</v>
          </cell>
          <cell r="L4072">
            <v>1</v>
          </cell>
          <cell r="M4072" t="str">
            <v>KIRGIZİSTAN</v>
          </cell>
        </row>
        <row r="4073">
          <cell r="E4073">
            <v>14</v>
          </cell>
          <cell r="F4073">
            <v>2</v>
          </cell>
          <cell r="H4073">
            <v>2</v>
          </cell>
          <cell r="L4073">
            <v>2</v>
          </cell>
          <cell r="M4073" t="str">
            <v>KIRGIZİSTAN</v>
          </cell>
        </row>
        <row r="4074">
          <cell r="E4074">
            <v>14</v>
          </cell>
          <cell r="F4074">
            <v>2</v>
          </cell>
          <cell r="H4074">
            <v>2</v>
          </cell>
          <cell r="L4074">
            <v>1</v>
          </cell>
          <cell r="M4074" t="str">
            <v>KIRGIZİSTAN</v>
          </cell>
        </row>
        <row r="4075">
          <cell r="E4075">
            <v>14</v>
          </cell>
          <cell r="F4075">
            <v>2</v>
          </cell>
          <cell r="H4075">
            <v>2</v>
          </cell>
          <cell r="L4075">
            <v>1</v>
          </cell>
          <cell r="M4075" t="str">
            <v>KIRGIZİSTAN</v>
          </cell>
        </row>
        <row r="4076">
          <cell r="E4076">
            <v>14</v>
          </cell>
          <cell r="F4076">
            <v>2</v>
          </cell>
          <cell r="H4076">
            <v>2</v>
          </cell>
          <cell r="L4076">
            <v>1</v>
          </cell>
          <cell r="M4076" t="str">
            <v>KIRGIZİSTAN</v>
          </cell>
        </row>
        <row r="4077">
          <cell r="E4077">
            <v>14</v>
          </cell>
          <cell r="F4077">
            <v>2</v>
          </cell>
          <cell r="H4077">
            <v>2</v>
          </cell>
          <cell r="L4077">
            <v>1</v>
          </cell>
          <cell r="M4077" t="str">
            <v>KIRGIZİSTAN</v>
          </cell>
        </row>
        <row r="4078">
          <cell r="E4078">
            <v>14</v>
          </cell>
          <cell r="F4078">
            <v>2</v>
          </cell>
          <cell r="H4078">
            <v>2</v>
          </cell>
          <cell r="L4078">
            <v>2</v>
          </cell>
          <cell r="M4078" t="str">
            <v>KIRGIZİSTAN</v>
          </cell>
        </row>
        <row r="4079">
          <cell r="E4079">
            <v>14</v>
          </cell>
          <cell r="F4079">
            <v>2</v>
          </cell>
          <cell r="H4079">
            <v>2</v>
          </cell>
          <cell r="L4079">
            <v>1</v>
          </cell>
          <cell r="M4079" t="str">
            <v>KIRGIZİSTAN</v>
          </cell>
        </row>
        <row r="4080">
          <cell r="E4080">
            <v>14</v>
          </cell>
          <cell r="F4080">
            <v>2</v>
          </cell>
          <cell r="H4080">
            <v>2</v>
          </cell>
          <cell r="L4080">
            <v>2</v>
          </cell>
          <cell r="M4080" t="str">
            <v>D</v>
          </cell>
        </row>
        <row r="4081">
          <cell r="E4081">
            <v>14</v>
          </cell>
          <cell r="F4081">
            <v>2</v>
          </cell>
          <cell r="H4081">
            <v>2</v>
          </cell>
          <cell r="L4081">
            <v>1</v>
          </cell>
          <cell r="M4081" t="str">
            <v>D</v>
          </cell>
        </row>
        <row r="4082">
          <cell r="E4082">
            <v>14</v>
          </cell>
          <cell r="F4082">
            <v>2</v>
          </cell>
          <cell r="H4082">
            <v>2</v>
          </cell>
          <cell r="L4082">
            <v>1</v>
          </cell>
          <cell r="M4082" t="str">
            <v>SNG</v>
          </cell>
        </row>
        <row r="4083">
          <cell r="E4083">
            <v>14</v>
          </cell>
          <cell r="F4083">
            <v>2</v>
          </cell>
          <cell r="H4083">
            <v>2</v>
          </cell>
          <cell r="L4083">
            <v>1</v>
          </cell>
          <cell r="M4083" t="str">
            <v>SNG</v>
          </cell>
        </row>
        <row r="4084">
          <cell r="E4084">
            <v>14</v>
          </cell>
          <cell r="F4084">
            <v>2</v>
          </cell>
          <cell r="H4084">
            <v>2</v>
          </cell>
          <cell r="L4084">
            <v>1</v>
          </cell>
          <cell r="M4084" t="str">
            <v>SNG</v>
          </cell>
        </row>
        <row r="4085">
          <cell r="E4085">
            <v>14</v>
          </cell>
          <cell r="F4085">
            <v>2</v>
          </cell>
          <cell r="H4085">
            <v>2</v>
          </cell>
          <cell r="L4085">
            <v>1</v>
          </cell>
          <cell r="M4085" t="str">
            <v>SNG</v>
          </cell>
        </row>
        <row r="4086">
          <cell r="E4086">
            <v>14</v>
          </cell>
          <cell r="F4086">
            <v>2</v>
          </cell>
          <cell r="H4086">
            <v>2</v>
          </cell>
          <cell r="L4086">
            <v>1</v>
          </cell>
          <cell r="M4086" t="str">
            <v>SNG</v>
          </cell>
        </row>
        <row r="4087">
          <cell r="E4087">
            <v>14</v>
          </cell>
          <cell r="F4087">
            <v>2</v>
          </cell>
          <cell r="H4087">
            <v>2</v>
          </cell>
          <cell r="L4087">
            <v>1</v>
          </cell>
          <cell r="M4087" t="str">
            <v>D</v>
          </cell>
        </row>
        <row r="4088">
          <cell r="E4088">
            <v>35</v>
          </cell>
          <cell r="F4088">
            <v>1</v>
          </cell>
          <cell r="H4088">
            <v>2</v>
          </cell>
          <cell r="L4088">
            <v>1</v>
          </cell>
          <cell r="M4088" t="str">
            <v>KIRGIZİSTAN</v>
          </cell>
        </row>
        <row r="4089">
          <cell r="E4089">
            <v>35</v>
          </cell>
          <cell r="F4089">
            <v>1</v>
          </cell>
          <cell r="H4089">
            <v>2</v>
          </cell>
          <cell r="L4089">
            <v>1</v>
          </cell>
          <cell r="M4089" t="str">
            <v>KIRGIZİSTAN</v>
          </cell>
        </row>
        <row r="4090">
          <cell r="E4090">
            <v>35</v>
          </cell>
          <cell r="F4090">
            <v>1</v>
          </cell>
          <cell r="H4090">
            <v>2</v>
          </cell>
          <cell r="L4090">
            <v>1</v>
          </cell>
          <cell r="M4090" t="str">
            <v>KIRGIZİSTAN</v>
          </cell>
        </row>
        <row r="4091">
          <cell r="E4091">
            <v>35</v>
          </cell>
          <cell r="F4091">
            <v>1</v>
          </cell>
          <cell r="H4091">
            <v>2</v>
          </cell>
          <cell r="L4091">
            <v>1</v>
          </cell>
          <cell r="M4091" t="str">
            <v>KIRGIZİSTAN</v>
          </cell>
        </row>
        <row r="4092">
          <cell r="E4092">
            <v>35</v>
          </cell>
          <cell r="F4092">
            <v>1</v>
          </cell>
          <cell r="H4092">
            <v>2</v>
          </cell>
          <cell r="L4092">
            <v>1</v>
          </cell>
          <cell r="M4092" t="str">
            <v>KIRGIZİSTAN</v>
          </cell>
        </row>
        <row r="4093">
          <cell r="E4093">
            <v>35</v>
          </cell>
          <cell r="F4093">
            <v>1</v>
          </cell>
          <cell r="H4093">
            <v>2</v>
          </cell>
          <cell r="L4093">
            <v>1</v>
          </cell>
          <cell r="M4093" t="str">
            <v>KIRGIZİSTAN</v>
          </cell>
        </row>
        <row r="4094">
          <cell r="E4094">
            <v>35</v>
          </cell>
          <cell r="F4094">
            <v>1</v>
          </cell>
          <cell r="H4094">
            <v>2</v>
          </cell>
          <cell r="L4094">
            <v>1</v>
          </cell>
          <cell r="M4094" t="str">
            <v>KIRGIZİSTAN</v>
          </cell>
        </row>
        <row r="4095">
          <cell r="E4095">
            <v>35</v>
          </cell>
          <cell r="F4095">
            <v>1</v>
          </cell>
          <cell r="H4095">
            <v>2</v>
          </cell>
          <cell r="L4095">
            <v>1</v>
          </cell>
          <cell r="M4095" t="str">
            <v>KIRGIZİSTAN</v>
          </cell>
        </row>
        <row r="4096">
          <cell r="E4096">
            <v>35</v>
          </cell>
          <cell r="F4096">
            <v>1</v>
          </cell>
          <cell r="H4096">
            <v>2</v>
          </cell>
          <cell r="L4096">
            <v>1</v>
          </cell>
          <cell r="M4096" t="str">
            <v>KIRGIZİSTAN</v>
          </cell>
        </row>
        <row r="4097">
          <cell r="E4097">
            <v>35</v>
          </cell>
          <cell r="F4097">
            <v>1</v>
          </cell>
          <cell r="H4097">
            <v>2</v>
          </cell>
          <cell r="L4097">
            <v>1</v>
          </cell>
          <cell r="M4097" t="str">
            <v>KIRGIZİSTAN</v>
          </cell>
        </row>
        <row r="4098">
          <cell r="E4098">
            <v>35</v>
          </cell>
          <cell r="F4098">
            <v>1</v>
          </cell>
          <cell r="H4098">
            <v>2</v>
          </cell>
          <cell r="L4098">
            <v>1</v>
          </cell>
          <cell r="M4098" t="str">
            <v>KIRGIZİSTAN</v>
          </cell>
        </row>
        <row r="4099">
          <cell r="E4099">
            <v>35</v>
          </cell>
          <cell r="F4099">
            <v>1</v>
          </cell>
          <cell r="H4099">
            <v>2</v>
          </cell>
          <cell r="L4099">
            <v>1</v>
          </cell>
          <cell r="M4099" t="str">
            <v>KIRGIZİSTAN</v>
          </cell>
        </row>
        <row r="4100">
          <cell r="E4100">
            <v>35</v>
          </cell>
          <cell r="F4100">
            <v>1</v>
          </cell>
          <cell r="H4100">
            <v>2</v>
          </cell>
          <cell r="L4100">
            <v>1</v>
          </cell>
          <cell r="M4100" t="str">
            <v>KIRGIZİSTAN</v>
          </cell>
        </row>
        <row r="4101">
          <cell r="E4101">
            <v>35</v>
          </cell>
          <cell r="F4101">
            <v>1</v>
          </cell>
          <cell r="H4101">
            <v>2</v>
          </cell>
          <cell r="L4101">
            <v>1</v>
          </cell>
          <cell r="M4101" t="str">
            <v>KIRGIZİSTAN</v>
          </cell>
        </row>
        <row r="4102">
          <cell r="E4102">
            <v>35</v>
          </cell>
          <cell r="F4102">
            <v>1</v>
          </cell>
          <cell r="H4102">
            <v>2</v>
          </cell>
          <cell r="L4102">
            <v>1</v>
          </cell>
          <cell r="M4102" t="str">
            <v>KIRGIZİSTAN</v>
          </cell>
        </row>
        <row r="4103">
          <cell r="E4103">
            <v>35</v>
          </cell>
          <cell r="F4103">
            <v>1</v>
          </cell>
          <cell r="H4103">
            <v>2</v>
          </cell>
          <cell r="L4103">
            <v>1</v>
          </cell>
          <cell r="M4103" t="str">
            <v>KIRGIZİSTAN</v>
          </cell>
        </row>
        <row r="4104">
          <cell r="E4104">
            <v>35</v>
          </cell>
          <cell r="F4104">
            <v>1</v>
          </cell>
          <cell r="H4104">
            <v>2</v>
          </cell>
          <cell r="L4104">
            <v>1</v>
          </cell>
          <cell r="M4104" t="str">
            <v>KIRGIZİSTAN</v>
          </cell>
        </row>
        <row r="4105">
          <cell r="E4105">
            <v>35</v>
          </cell>
          <cell r="F4105">
            <v>1</v>
          </cell>
          <cell r="H4105">
            <v>2</v>
          </cell>
          <cell r="L4105">
            <v>1</v>
          </cell>
          <cell r="M4105" t="str">
            <v>KIRGIZİSTAN</v>
          </cell>
        </row>
        <row r="4106">
          <cell r="E4106">
            <v>35</v>
          </cell>
          <cell r="F4106">
            <v>1</v>
          </cell>
          <cell r="H4106">
            <v>2</v>
          </cell>
          <cell r="L4106">
            <v>2</v>
          </cell>
          <cell r="M4106" t="str">
            <v>KIRGIZİSTAN</v>
          </cell>
        </row>
        <row r="4107">
          <cell r="E4107">
            <v>35</v>
          </cell>
          <cell r="F4107">
            <v>1</v>
          </cell>
          <cell r="H4107">
            <v>2</v>
          </cell>
          <cell r="L4107">
            <v>1</v>
          </cell>
          <cell r="M4107" t="str">
            <v>KIRGIZİSTAN</v>
          </cell>
        </row>
        <row r="4108">
          <cell r="E4108">
            <v>35</v>
          </cell>
          <cell r="F4108">
            <v>1</v>
          </cell>
          <cell r="H4108">
            <v>2</v>
          </cell>
          <cell r="L4108">
            <v>1</v>
          </cell>
          <cell r="M4108" t="str">
            <v>KIRGIZİSTAN</v>
          </cell>
        </row>
        <row r="4109">
          <cell r="E4109">
            <v>35</v>
          </cell>
          <cell r="F4109">
            <v>1</v>
          </cell>
          <cell r="H4109">
            <v>2</v>
          </cell>
          <cell r="L4109">
            <v>2</v>
          </cell>
          <cell r="M4109" t="str">
            <v>KIRGIZİSTAN</v>
          </cell>
        </row>
        <row r="4110">
          <cell r="E4110">
            <v>35</v>
          </cell>
          <cell r="F4110">
            <v>1</v>
          </cell>
          <cell r="H4110">
            <v>2</v>
          </cell>
          <cell r="L4110">
            <v>1</v>
          </cell>
          <cell r="M4110" t="str">
            <v>KIRGIZİSTAN</v>
          </cell>
        </row>
        <row r="4111">
          <cell r="E4111">
            <v>35</v>
          </cell>
          <cell r="F4111">
            <v>1</v>
          </cell>
          <cell r="H4111">
            <v>2</v>
          </cell>
          <cell r="L4111">
            <v>1</v>
          </cell>
          <cell r="M4111" t="str">
            <v>KIRGIZİSTAN</v>
          </cell>
        </row>
        <row r="4112">
          <cell r="E4112">
            <v>35</v>
          </cell>
          <cell r="F4112">
            <v>1</v>
          </cell>
          <cell r="H4112">
            <v>2</v>
          </cell>
          <cell r="L4112">
            <v>1</v>
          </cell>
          <cell r="M4112" t="str">
            <v>KIRGIZİSTAN</v>
          </cell>
        </row>
        <row r="4113">
          <cell r="E4113">
            <v>35</v>
          </cell>
          <cell r="F4113">
            <v>1</v>
          </cell>
          <cell r="H4113">
            <v>2</v>
          </cell>
          <cell r="L4113">
            <v>1</v>
          </cell>
          <cell r="M4113" t="str">
            <v>KIRGIZİSTAN</v>
          </cell>
        </row>
        <row r="4114">
          <cell r="E4114">
            <v>35</v>
          </cell>
          <cell r="F4114">
            <v>2</v>
          </cell>
          <cell r="H4114">
            <v>2</v>
          </cell>
          <cell r="L4114">
            <v>1</v>
          </cell>
          <cell r="M4114" t="str">
            <v>KIRGIZİSTAN</v>
          </cell>
        </row>
        <row r="4115">
          <cell r="E4115">
            <v>35</v>
          </cell>
          <cell r="F4115">
            <v>2</v>
          </cell>
          <cell r="H4115">
            <v>2</v>
          </cell>
          <cell r="L4115">
            <v>1</v>
          </cell>
          <cell r="M4115" t="str">
            <v>KIRGIZİSTAN</v>
          </cell>
        </row>
        <row r="4116">
          <cell r="E4116">
            <v>35</v>
          </cell>
          <cell r="F4116">
            <v>2</v>
          </cell>
          <cell r="H4116">
            <v>2</v>
          </cell>
          <cell r="L4116">
            <v>1</v>
          </cell>
          <cell r="M4116" t="str">
            <v>KIRGIZİSTAN</v>
          </cell>
        </row>
        <row r="4117">
          <cell r="E4117">
            <v>35</v>
          </cell>
          <cell r="F4117">
            <v>2</v>
          </cell>
          <cell r="H4117">
            <v>2</v>
          </cell>
          <cell r="L4117">
            <v>1</v>
          </cell>
          <cell r="M4117" t="str">
            <v>KIRGIZİSTAN</v>
          </cell>
        </row>
        <row r="4118">
          <cell r="E4118">
            <v>35</v>
          </cell>
          <cell r="F4118">
            <v>2</v>
          </cell>
          <cell r="H4118">
            <v>2</v>
          </cell>
          <cell r="L4118">
            <v>1</v>
          </cell>
          <cell r="M4118" t="str">
            <v>KIRGIZİSTAN</v>
          </cell>
        </row>
        <row r="4119">
          <cell r="E4119">
            <v>35</v>
          </cell>
          <cell r="F4119">
            <v>2</v>
          </cell>
          <cell r="H4119">
            <v>2</v>
          </cell>
          <cell r="L4119">
            <v>1</v>
          </cell>
          <cell r="M4119" t="str">
            <v>KIRGIZİSTAN</v>
          </cell>
        </row>
        <row r="4120">
          <cell r="E4120">
            <v>35</v>
          </cell>
          <cell r="F4120">
            <v>2</v>
          </cell>
          <cell r="H4120">
            <v>2</v>
          </cell>
          <cell r="L4120">
            <v>1</v>
          </cell>
          <cell r="M4120" t="str">
            <v>KIRGIZİSTAN</v>
          </cell>
        </row>
        <row r="4121">
          <cell r="E4121">
            <v>35</v>
          </cell>
          <cell r="F4121">
            <v>2</v>
          </cell>
          <cell r="H4121">
            <v>2</v>
          </cell>
          <cell r="L4121">
            <v>1</v>
          </cell>
          <cell r="M4121" t="str">
            <v>KIRGIZİSTAN</v>
          </cell>
        </row>
        <row r="4122">
          <cell r="E4122">
            <v>35</v>
          </cell>
          <cell r="F4122">
            <v>2</v>
          </cell>
          <cell r="H4122">
            <v>2</v>
          </cell>
          <cell r="L4122">
            <v>1</v>
          </cell>
          <cell r="M4122" t="str">
            <v>KIRGIZİSTAN</v>
          </cell>
        </row>
        <row r="4123">
          <cell r="E4123">
            <v>35</v>
          </cell>
          <cell r="F4123">
            <v>2</v>
          </cell>
          <cell r="H4123">
            <v>2</v>
          </cell>
          <cell r="L4123">
            <v>1</v>
          </cell>
          <cell r="M4123" t="str">
            <v>KIRGIZİSTAN</v>
          </cell>
        </row>
        <row r="4124">
          <cell r="E4124">
            <v>35</v>
          </cell>
          <cell r="F4124">
            <v>2</v>
          </cell>
          <cell r="H4124">
            <v>2</v>
          </cell>
          <cell r="L4124">
            <v>1</v>
          </cell>
          <cell r="M4124" t="str">
            <v>KIRGIZİSTAN</v>
          </cell>
        </row>
        <row r="4125">
          <cell r="E4125">
            <v>35</v>
          </cell>
          <cell r="F4125">
            <v>2</v>
          </cell>
          <cell r="H4125">
            <v>2</v>
          </cell>
          <cell r="L4125">
            <v>1</v>
          </cell>
          <cell r="M4125" t="str">
            <v>KIRGIZİSTAN</v>
          </cell>
        </row>
        <row r="4126">
          <cell r="E4126">
            <v>35</v>
          </cell>
          <cell r="F4126">
            <v>2</v>
          </cell>
          <cell r="H4126">
            <v>2</v>
          </cell>
          <cell r="L4126">
            <v>1</v>
          </cell>
          <cell r="M4126" t="str">
            <v>KIRGIZİSTAN</v>
          </cell>
        </row>
        <row r="4127">
          <cell r="E4127">
            <v>35</v>
          </cell>
          <cell r="F4127">
            <v>2</v>
          </cell>
          <cell r="H4127">
            <v>2</v>
          </cell>
          <cell r="L4127">
            <v>1</v>
          </cell>
          <cell r="M4127" t="str">
            <v>KIRGIZİSTAN</v>
          </cell>
        </row>
        <row r="4128">
          <cell r="E4128">
            <v>35</v>
          </cell>
          <cell r="F4128">
            <v>2</v>
          </cell>
          <cell r="H4128">
            <v>2</v>
          </cell>
          <cell r="L4128">
            <v>1</v>
          </cell>
          <cell r="M4128" t="str">
            <v>KIRGIZİSTAN</v>
          </cell>
        </row>
        <row r="4129">
          <cell r="E4129">
            <v>35</v>
          </cell>
          <cell r="F4129">
            <v>2</v>
          </cell>
          <cell r="H4129">
            <v>2</v>
          </cell>
          <cell r="L4129">
            <v>1</v>
          </cell>
          <cell r="M4129" t="str">
            <v>KIRGIZİSTAN</v>
          </cell>
        </row>
        <row r="4130">
          <cell r="E4130">
            <v>35</v>
          </cell>
          <cell r="F4130">
            <v>2</v>
          </cell>
          <cell r="H4130">
            <v>2</v>
          </cell>
          <cell r="L4130">
            <v>1</v>
          </cell>
          <cell r="M4130" t="str">
            <v>KIRGIZİSTAN</v>
          </cell>
        </row>
        <row r="4131">
          <cell r="E4131">
            <v>35</v>
          </cell>
          <cell r="F4131">
            <v>2</v>
          </cell>
          <cell r="H4131">
            <v>2</v>
          </cell>
          <cell r="L4131">
            <v>1</v>
          </cell>
          <cell r="M4131" t="str">
            <v>KIRGIZİSTAN</v>
          </cell>
        </row>
        <row r="4132">
          <cell r="E4132">
            <v>35</v>
          </cell>
          <cell r="F4132">
            <v>2</v>
          </cell>
          <cell r="H4132">
            <v>2</v>
          </cell>
          <cell r="L4132">
            <v>1</v>
          </cell>
          <cell r="M4132" t="str">
            <v>KIRGIZİSTAN</v>
          </cell>
        </row>
        <row r="4133">
          <cell r="E4133">
            <v>35</v>
          </cell>
          <cell r="F4133">
            <v>2</v>
          </cell>
          <cell r="H4133">
            <v>2</v>
          </cell>
          <cell r="L4133">
            <v>1</v>
          </cell>
          <cell r="M4133" t="str">
            <v>KIRGIZİSTAN</v>
          </cell>
        </row>
        <row r="4134">
          <cell r="E4134">
            <v>35</v>
          </cell>
          <cell r="F4134">
            <v>2</v>
          </cell>
          <cell r="H4134">
            <v>2</v>
          </cell>
          <cell r="L4134">
            <v>1</v>
          </cell>
          <cell r="M4134" t="str">
            <v>KIRGIZİSTAN</v>
          </cell>
        </row>
        <row r="4135">
          <cell r="E4135">
            <v>35</v>
          </cell>
          <cell r="F4135">
            <v>2</v>
          </cell>
          <cell r="H4135">
            <v>2</v>
          </cell>
          <cell r="L4135">
            <v>1</v>
          </cell>
          <cell r="M4135" t="str">
            <v>KIRGIZİSTAN</v>
          </cell>
        </row>
        <row r="4136">
          <cell r="E4136">
            <v>35</v>
          </cell>
          <cell r="F4136">
            <v>2</v>
          </cell>
          <cell r="H4136">
            <v>2</v>
          </cell>
          <cell r="L4136">
            <v>1</v>
          </cell>
          <cell r="M4136" t="str">
            <v>KIRGIZİSTAN</v>
          </cell>
        </row>
        <row r="4137">
          <cell r="E4137">
            <v>35</v>
          </cell>
          <cell r="F4137">
            <v>2</v>
          </cell>
          <cell r="H4137">
            <v>2</v>
          </cell>
          <cell r="L4137">
            <v>1</v>
          </cell>
          <cell r="M4137" t="str">
            <v>KIRGIZİSTAN</v>
          </cell>
        </row>
        <row r="4138">
          <cell r="E4138">
            <v>35</v>
          </cell>
          <cell r="F4138">
            <v>2</v>
          </cell>
          <cell r="H4138">
            <v>2</v>
          </cell>
          <cell r="L4138">
            <v>1</v>
          </cell>
          <cell r="M4138" t="str">
            <v>KIRGIZİSTAN</v>
          </cell>
        </row>
        <row r="4139">
          <cell r="E4139">
            <v>35</v>
          </cell>
          <cell r="F4139">
            <v>2</v>
          </cell>
          <cell r="H4139">
            <v>2</v>
          </cell>
          <cell r="L4139">
            <v>1</v>
          </cell>
          <cell r="M4139" t="str">
            <v>KIRGIZİSTAN</v>
          </cell>
        </row>
        <row r="4140">
          <cell r="E4140">
            <v>35</v>
          </cell>
          <cell r="F4140">
            <v>2</v>
          </cell>
          <cell r="H4140">
            <v>2</v>
          </cell>
          <cell r="L4140">
            <v>1</v>
          </cell>
          <cell r="M4140" t="str">
            <v>KIRGIZİSTAN</v>
          </cell>
        </row>
        <row r="4141">
          <cell r="E4141">
            <v>35</v>
          </cell>
          <cell r="F4141">
            <v>2</v>
          </cell>
          <cell r="H4141">
            <v>2</v>
          </cell>
          <cell r="L4141">
            <v>1</v>
          </cell>
          <cell r="M4141" t="str">
            <v>SNG</v>
          </cell>
        </row>
        <row r="4142">
          <cell r="E4142">
            <v>35</v>
          </cell>
          <cell r="F4142">
            <v>3</v>
          </cell>
          <cell r="H4142">
            <v>2</v>
          </cell>
          <cell r="L4142">
            <v>1</v>
          </cell>
          <cell r="M4142" t="str">
            <v>KIRGIZİSTAN</v>
          </cell>
        </row>
        <row r="4143">
          <cell r="E4143">
            <v>35</v>
          </cell>
          <cell r="F4143">
            <v>3</v>
          </cell>
          <cell r="H4143">
            <v>2</v>
          </cell>
          <cell r="L4143">
            <v>1</v>
          </cell>
          <cell r="M4143" t="str">
            <v>KIRGIZİSTAN</v>
          </cell>
        </row>
        <row r="4144">
          <cell r="E4144">
            <v>35</v>
          </cell>
          <cell r="F4144">
            <v>3</v>
          </cell>
          <cell r="H4144">
            <v>2</v>
          </cell>
          <cell r="L4144">
            <v>1</v>
          </cell>
          <cell r="M4144" t="str">
            <v>KIRGIZİSTAN</v>
          </cell>
        </row>
        <row r="4145">
          <cell r="E4145">
            <v>35</v>
          </cell>
          <cell r="F4145">
            <v>3</v>
          </cell>
          <cell r="H4145">
            <v>2</v>
          </cell>
          <cell r="L4145">
            <v>1</v>
          </cell>
          <cell r="M4145" t="str">
            <v>KIRGIZİSTAN</v>
          </cell>
        </row>
        <row r="4146">
          <cell r="E4146">
            <v>35</v>
          </cell>
          <cell r="F4146">
            <v>3</v>
          </cell>
          <cell r="H4146">
            <v>2</v>
          </cell>
          <cell r="L4146">
            <v>1</v>
          </cell>
          <cell r="M4146" t="str">
            <v>KIRGIZİSTAN</v>
          </cell>
        </row>
        <row r="4147">
          <cell r="E4147">
            <v>35</v>
          </cell>
          <cell r="F4147">
            <v>3</v>
          </cell>
          <cell r="H4147">
            <v>2</v>
          </cell>
          <cell r="L4147">
            <v>1</v>
          </cell>
          <cell r="M4147" t="str">
            <v>KIRGIZİSTAN</v>
          </cell>
        </row>
        <row r="4148">
          <cell r="E4148">
            <v>35</v>
          </cell>
          <cell r="F4148">
            <v>3</v>
          </cell>
          <cell r="H4148">
            <v>2</v>
          </cell>
          <cell r="L4148">
            <v>1</v>
          </cell>
          <cell r="M4148" t="str">
            <v>KIRGIZİSTAN</v>
          </cell>
        </row>
        <row r="4149">
          <cell r="E4149">
            <v>35</v>
          </cell>
          <cell r="F4149">
            <v>3</v>
          </cell>
          <cell r="H4149">
            <v>2</v>
          </cell>
          <cell r="L4149">
            <v>1</v>
          </cell>
          <cell r="M4149" t="str">
            <v>KIRGIZİSTAN</v>
          </cell>
        </row>
        <row r="4150">
          <cell r="E4150">
            <v>35</v>
          </cell>
          <cell r="F4150">
            <v>3</v>
          </cell>
          <cell r="H4150">
            <v>2</v>
          </cell>
          <cell r="L4150">
            <v>1</v>
          </cell>
          <cell r="M4150" t="str">
            <v>KIRGIZİSTAN</v>
          </cell>
        </row>
        <row r="4151">
          <cell r="E4151">
            <v>35</v>
          </cell>
          <cell r="F4151">
            <v>3</v>
          </cell>
          <cell r="H4151">
            <v>2</v>
          </cell>
          <cell r="L4151">
            <v>1</v>
          </cell>
          <cell r="M4151" t="str">
            <v>KIRGIZİSTAN</v>
          </cell>
        </row>
        <row r="4152">
          <cell r="E4152">
            <v>35</v>
          </cell>
          <cell r="F4152">
            <v>3</v>
          </cell>
          <cell r="H4152">
            <v>2</v>
          </cell>
          <cell r="L4152">
            <v>1</v>
          </cell>
          <cell r="M4152" t="str">
            <v>KIRGIZİSTAN</v>
          </cell>
        </row>
        <row r="4153">
          <cell r="E4153">
            <v>35</v>
          </cell>
          <cell r="F4153">
            <v>3</v>
          </cell>
          <cell r="H4153">
            <v>2</v>
          </cell>
          <cell r="L4153">
            <v>1</v>
          </cell>
          <cell r="M4153" t="str">
            <v>KIRGIZİSTAN</v>
          </cell>
        </row>
        <row r="4154">
          <cell r="E4154">
            <v>35</v>
          </cell>
          <cell r="F4154">
            <v>3</v>
          </cell>
          <cell r="H4154">
            <v>2</v>
          </cell>
          <cell r="L4154">
            <v>1</v>
          </cell>
          <cell r="M4154" t="str">
            <v>KIRGIZİSTAN</v>
          </cell>
        </row>
        <row r="4155">
          <cell r="E4155">
            <v>35</v>
          </cell>
          <cell r="F4155">
            <v>3</v>
          </cell>
          <cell r="H4155">
            <v>2</v>
          </cell>
          <cell r="L4155">
            <v>1</v>
          </cell>
          <cell r="M4155" t="str">
            <v>KIRGIZİSTAN</v>
          </cell>
        </row>
        <row r="4156">
          <cell r="E4156">
            <v>35</v>
          </cell>
          <cell r="F4156">
            <v>3</v>
          </cell>
          <cell r="H4156">
            <v>2</v>
          </cell>
          <cell r="L4156" t="str">
            <v>H</v>
          </cell>
          <cell r="M4156" t="str">
            <v>KIRGIZİSTAN</v>
          </cell>
        </row>
        <row r="4157">
          <cell r="E4157">
            <v>35</v>
          </cell>
          <cell r="F4157">
            <v>3</v>
          </cell>
          <cell r="H4157">
            <v>2</v>
          </cell>
          <cell r="L4157">
            <v>1</v>
          </cell>
          <cell r="M4157" t="str">
            <v>KIRGIZİSTAN</v>
          </cell>
        </row>
        <row r="4158">
          <cell r="E4158">
            <v>35</v>
          </cell>
          <cell r="F4158">
            <v>3</v>
          </cell>
          <cell r="H4158">
            <v>2</v>
          </cell>
          <cell r="L4158">
            <v>2</v>
          </cell>
          <cell r="M4158" t="str">
            <v>KIRGIZİSTAN</v>
          </cell>
        </row>
        <row r="4159">
          <cell r="E4159">
            <v>35</v>
          </cell>
          <cell r="F4159">
            <v>3</v>
          </cell>
          <cell r="H4159">
            <v>2</v>
          </cell>
          <cell r="L4159">
            <v>1</v>
          </cell>
          <cell r="M4159" t="str">
            <v>KIRGIZİSTAN</v>
          </cell>
        </row>
        <row r="4160">
          <cell r="E4160">
            <v>35</v>
          </cell>
          <cell r="F4160">
            <v>3</v>
          </cell>
          <cell r="H4160">
            <v>2</v>
          </cell>
          <cell r="L4160">
            <v>1</v>
          </cell>
          <cell r="M4160" t="str">
            <v>KIRGIZİSTAN</v>
          </cell>
        </row>
        <row r="4161">
          <cell r="E4161">
            <v>35</v>
          </cell>
          <cell r="F4161">
            <v>3</v>
          </cell>
          <cell r="H4161">
            <v>2</v>
          </cell>
          <cell r="L4161">
            <v>1</v>
          </cell>
          <cell r="M4161" t="str">
            <v>KIRGIZİSTAN</v>
          </cell>
        </row>
        <row r="4162">
          <cell r="E4162">
            <v>35</v>
          </cell>
          <cell r="F4162">
            <v>3</v>
          </cell>
          <cell r="H4162">
            <v>2</v>
          </cell>
          <cell r="L4162">
            <v>1</v>
          </cell>
          <cell r="M4162" t="str">
            <v>KIRGIZİSTAN</v>
          </cell>
        </row>
        <row r="4163">
          <cell r="E4163">
            <v>35</v>
          </cell>
          <cell r="F4163">
            <v>3</v>
          </cell>
          <cell r="H4163">
            <v>2</v>
          </cell>
          <cell r="L4163">
            <v>1</v>
          </cell>
          <cell r="M4163" t="str">
            <v>KIRGIZİSTAN</v>
          </cell>
        </row>
        <row r="4164">
          <cell r="E4164">
            <v>35</v>
          </cell>
          <cell r="F4164">
            <v>3</v>
          </cell>
          <cell r="H4164">
            <v>2</v>
          </cell>
          <cell r="L4164">
            <v>1</v>
          </cell>
          <cell r="M4164" t="str">
            <v>KIRGIZİSTAN</v>
          </cell>
        </row>
        <row r="4165">
          <cell r="E4165">
            <v>35</v>
          </cell>
          <cell r="F4165">
            <v>3</v>
          </cell>
          <cell r="H4165">
            <v>2</v>
          </cell>
          <cell r="L4165">
            <v>1</v>
          </cell>
          <cell r="M4165" t="str">
            <v>KIRGIZİSTAN</v>
          </cell>
        </row>
        <row r="4166">
          <cell r="E4166">
            <v>35</v>
          </cell>
          <cell r="F4166">
            <v>3</v>
          </cell>
          <cell r="H4166">
            <v>2</v>
          </cell>
          <cell r="L4166">
            <v>1</v>
          </cell>
          <cell r="M4166" t="str">
            <v>KIRGIZİSTAN</v>
          </cell>
        </row>
        <row r="4167">
          <cell r="E4167">
            <v>35</v>
          </cell>
          <cell r="F4167">
            <v>3</v>
          </cell>
          <cell r="H4167">
            <v>2</v>
          </cell>
          <cell r="L4167">
            <v>2</v>
          </cell>
          <cell r="M4167" t="str">
            <v>KIRGIZİSTAN</v>
          </cell>
        </row>
        <row r="4168">
          <cell r="E4168">
            <v>35</v>
          </cell>
          <cell r="F4168">
            <v>3</v>
          </cell>
          <cell r="H4168">
            <v>2</v>
          </cell>
          <cell r="L4168">
            <v>1</v>
          </cell>
          <cell r="M4168" t="str">
            <v>SNG</v>
          </cell>
        </row>
        <row r="4169">
          <cell r="E4169">
            <v>35</v>
          </cell>
          <cell r="F4169">
            <v>4</v>
          </cell>
          <cell r="H4169">
            <v>2</v>
          </cell>
          <cell r="L4169">
            <v>1</v>
          </cell>
          <cell r="M4169" t="str">
            <v>KIRGIZİSTAN</v>
          </cell>
        </row>
        <row r="4170">
          <cell r="E4170">
            <v>35</v>
          </cell>
          <cell r="F4170">
            <v>4</v>
          </cell>
          <cell r="H4170">
            <v>2</v>
          </cell>
          <cell r="L4170">
            <v>1</v>
          </cell>
          <cell r="M4170" t="str">
            <v>KIRGIZİSTAN</v>
          </cell>
        </row>
        <row r="4171">
          <cell r="E4171">
            <v>35</v>
          </cell>
          <cell r="F4171">
            <v>4</v>
          </cell>
          <cell r="H4171">
            <v>2</v>
          </cell>
          <cell r="L4171">
            <v>2</v>
          </cell>
          <cell r="M4171" t="str">
            <v>KIRGIZİSTAN</v>
          </cell>
        </row>
        <row r="4172">
          <cell r="E4172">
            <v>35</v>
          </cell>
          <cell r="F4172">
            <v>4</v>
          </cell>
          <cell r="H4172">
            <v>2</v>
          </cell>
          <cell r="L4172">
            <v>2</v>
          </cell>
          <cell r="M4172" t="str">
            <v>KIRGIZİSTAN</v>
          </cell>
        </row>
        <row r="4173">
          <cell r="E4173">
            <v>35</v>
          </cell>
          <cell r="F4173">
            <v>4</v>
          </cell>
          <cell r="H4173">
            <v>2</v>
          </cell>
          <cell r="L4173">
            <v>1</v>
          </cell>
          <cell r="M4173" t="str">
            <v>KIRGIZİSTAN</v>
          </cell>
        </row>
        <row r="4174">
          <cell r="E4174">
            <v>35</v>
          </cell>
          <cell r="F4174">
            <v>4</v>
          </cell>
          <cell r="H4174">
            <v>2</v>
          </cell>
          <cell r="L4174">
            <v>1</v>
          </cell>
          <cell r="M4174" t="str">
            <v>KIRGIZİSTAN</v>
          </cell>
        </row>
        <row r="4175">
          <cell r="E4175">
            <v>35</v>
          </cell>
          <cell r="F4175">
            <v>4</v>
          </cell>
          <cell r="H4175">
            <v>2</v>
          </cell>
          <cell r="L4175">
            <v>1</v>
          </cell>
          <cell r="M4175" t="str">
            <v>KIRGIZİSTAN</v>
          </cell>
        </row>
        <row r="4176">
          <cell r="E4176">
            <v>35</v>
          </cell>
          <cell r="F4176">
            <v>4</v>
          </cell>
          <cell r="H4176">
            <v>2</v>
          </cell>
          <cell r="L4176">
            <v>1</v>
          </cell>
          <cell r="M4176" t="str">
            <v>KIRGIZİSTAN</v>
          </cell>
        </row>
        <row r="4177">
          <cell r="E4177">
            <v>35</v>
          </cell>
          <cell r="F4177">
            <v>4</v>
          </cell>
          <cell r="H4177">
            <v>2</v>
          </cell>
          <cell r="L4177">
            <v>1</v>
          </cell>
          <cell r="M4177" t="str">
            <v>KIRGIZİSTAN</v>
          </cell>
        </row>
        <row r="4178">
          <cell r="E4178">
            <v>35</v>
          </cell>
          <cell r="F4178">
            <v>4</v>
          </cell>
          <cell r="H4178">
            <v>2</v>
          </cell>
          <cell r="L4178">
            <v>1</v>
          </cell>
          <cell r="M4178" t="str">
            <v>KIRGIZİSTAN</v>
          </cell>
        </row>
        <row r="4179">
          <cell r="E4179">
            <v>35</v>
          </cell>
          <cell r="F4179">
            <v>4</v>
          </cell>
          <cell r="H4179">
            <v>2</v>
          </cell>
          <cell r="L4179">
            <v>1</v>
          </cell>
          <cell r="M4179" t="str">
            <v>KIRGIZİSTAN</v>
          </cell>
        </row>
        <row r="4180">
          <cell r="E4180">
            <v>35</v>
          </cell>
          <cell r="F4180">
            <v>4</v>
          </cell>
          <cell r="H4180">
            <v>2</v>
          </cell>
          <cell r="L4180">
            <v>1</v>
          </cell>
          <cell r="M4180" t="str">
            <v>KIRGIZİSTAN</v>
          </cell>
        </row>
        <row r="4181">
          <cell r="E4181">
            <v>35</v>
          </cell>
          <cell r="F4181">
            <v>4</v>
          </cell>
          <cell r="H4181">
            <v>2</v>
          </cell>
          <cell r="L4181">
            <v>1</v>
          </cell>
          <cell r="M4181" t="str">
            <v>KIRGIZİSTAN</v>
          </cell>
        </row>
        <row r="4182">
          <cell r="E4182">
            <v>35</v>
          </cell>
          <cell r="F4182">
            <v>4</v>
          </cell>
          <cell r="H4182">
            <v>2</v>
          </cell>
          <cell r="L4182">
            <v>1</v>
          </cell>
          <cell r="M4182" t="str">
            <v>KIRGIZİSTAN</v>
          </cell>
        </row>
        <row r="4183">
          <cell r="E4183">
            <v>35</v>
          </cell>
          <cell r="F4183">
            <v>4</v>
          </cell>
          <cell r="H4183">
            <v>2</v>
          </cell>
          <cell r="L4183">
            <v>1</v>
          </cell>
          <cell r="M4183" t="str">
            <v>KIRGIZİSTAN</v>
          </cell>
        </row>
        <row r="4184">
          <cell r="E4184">
            <v>35</v>
          </cell>
          <cell r="F4184">
            <v>4</v>
          </cell>
          <cell r="H4184">
            <v>2</v>
          </cell>
          <cell r="L4184">
            <v>1</v>
          </cell>
          <cell r="M4184" t="str">
            <v>SNG</v>
          </cell>
        </row>
        <row r="4185">
          <cell r="E4185">
            <v>35</v>
          </cell>
          <cell r="F4185">
            <v>5</v>
          </cell>
          <cell r="H4185">
            <v>2</v>
          </cell>
          <cell r="L4185">
            <v>1</v>
          </cell>
          <cell r="M4185" t="str">
            <v>KIRGIZİSTAN</v>
          </cell>
        </row>
        <row r="4186">
          <cell r="E4186">
            <v>35</v>
          </cell>
          <cell r="F4186">
            <v>5</v>
          </cell>
          <cell r="H4186">
            <v>2</v>
          </cell>
          <cell r="L4186">
            <v>1</v>
          </cell>
          <cell r="M4186" t="str">
            <v>KIRGIZİSTAN</v>
          </cell>
        </row>
        <row r="4187">
          <cell r="E4187">
            <v>35</v>
          </cell>
          <cell r="F4187">
            <v>5</v>
          </cell>
          <cell r="H4187">
            <v>2</v>
          </cell>
          <cell r="L4187">
            <v>2</v>
          </cell>
          <cell r="M4187" t="str">
            <v>KIRGIZİSTAN</v>
          </cell>
        </row>
        <row r="4188">
          <cell r="E4188">
            <v>35</v>
          </cell>
          <cell r="F4188">
            <v>5</v>
          </cell>
          <cell r="H4188">
            <v>2</v>
          </cell>
          <cell r="L4188">
            <v>2</v>
          </cell>
          <cell r="M4188" t="str">
            <v>KIRGIZİSTAN</v>
          </cell>
        </row>
        <row r="4189">
          <cell r="E4189">
            <v>35</v>
          </cell>
          <cell r="F4189">
            <v>5</v>
          </cell>
          <cell r="H4189">
            <v>2</v>
          </cell>
          <cell r="L4189">
            <v>2</v>
          </cell>
          <cell r="M4189" t="str">
            <v>KIRGIZİSTAN</v>
          </cell>
        </row>
        <row r="4190">
          <cell r="E4190">
            <v>35</v>
          </cell>
          <cell r="F4190">
            <v>5</v>
          </cell>
          <cell r="H4190">
            <v>2</v>
          </cell>
          <cell r="L4190">
            <v>1</v>
          </cell>
          <cell r="M4190" t="str">
            <v>KIRGIZİSTAN</v>
          </cell>
        </row>
        <row r="4191">
          <cell r="E4191">
            <v>35</v>
          </cell>
          <cell r="F4191">
            <v>5</v>
          </cell>
          <cell r="H4191">
            <v>2</v>
          </cell>
          <cell r="L4191">
            <v>1</v>
          </cell>
          <cell r="M4191" t="str">
            <v>KIRGIZİSTAN</v>
          </cell>
        </row>
        <row r="4192">
          <cell r="E4192">
            <v>35</v>
          </cell>
          <cell r="F4192">
            <v>5</v>
          </cell>
          <cell r="H4192">
            <v>2</v>
          </cell>
          <cell r="L4192">
            <v>1</v>
          </cell>
          <cell r="M4192" t="str">
            <v>KIRGIZİSTAN</v>
          </cell>
        </row>
        <row r="4193">
          <cell r="E4193">
            <v>35</v>
          </cell>
          <cell r="F4193">
            <v>5</v>
          </cell>
          <cell r="H4193">
            <v>2</v>
          </cell>
          <cell r="L4193">
            <v>2</v>
          </cell>
          <cell r="M4193" t="str">
            <v>KIRGIZİSTAN</v>
          </cell>
        </row>
        <row r="4194">
          <cell r="E4194">
            <v>35</v>
          </cell>
          <cell r="F4194">
            <v>5</v>
          </cell>
          <cell r="H4194">
            <v>2</v>
          </cell>
          <cell r="L4194">
            <v>1</v>
          </cell>
          <cell r="M4194" t="str">
            <v>KIRGIZİSTAN</v>
          </cell>
        </row>
        <row r="4195">
          <cell r="E4195">
            <v>35</v>
          </cell>
          <cell r="F4195">
            <v>5</v>
          </cell>
          <cell r="H4195">
            <v>2</v>
          </cell>
          <cell r="L4195">
            <v>1</v>
          </cell>
          <cell r="M4195" t="str">
            <v>KIRGIZİSTAN</v>
          </cell>
        </row>
        <row r="4196">
          <cell r="E4196">
            <v>35</v>
          </cell>
          <cell r="F4196">
            <v>5</v>
          </cell>
          <cell r="H4196">
            <v>2</v>
          </cell>
          <cell r="L4196">
            <v>1</v>
          </cell>
          <cell r="M4196" t="str">
            <v>KIRGIZİSTAN</v>
          </cell>
        </row>
        <row r="4197">
          <cell r="E4197">
            <v>35</v>
          </cell>
          <cell r="F4197">
            <v>5</v>
          </cell>
          <cell r="H4197">
            <v>2</v>
          </cell>
          <cell r="L4197">
            <v>1</v>
          </cell>
          <cell r="M4197" t="str">
            <v>KIRGIZİSTAN</v>
          </cell>
        </row>
        <row r="4198">
          <cell r="E4198">
            <v>35</v>
          </cell>
          <cell r="F4198">
            <v>5</v>
          </cell>
          <cell r="H4198">
            <v>2</v>
          </cell>
          <cell r="L4198">
            <v>1</v>
          </cell>
          <cell r="M4198" t="str">
            <v>KIRGIZİSTAN</v>
          </cell>
        </row>
        <row r="4199">
          <cell r="E4199">
            <v>35</v>
          </cell>
          <cell r="F4199">
            <v>5</v>
          </cell>
          <cell r="H4199">
            <v>2</v>
          </cell>
          <cell r="L4199">
            <v>1</v>
          </cell>
          <cell r="M4199" t="str">
            <v>KIRGIZİSTAN</v>
          </cell>
        </row>
        <row r="4200">
          <cell r="E4200">
            <v>35</v>
          </cell>
          <cell r="F4200">
            <v>5</v>
          </cell>
          <cell r="H4200">
            <v>2</v>
          </cell>
          <cell r="L4200">
            <v>1</v>
          </cell>
          <cell r="M4200" t="str">
            <v>KIRGIZİSTAN</v>
          </cell>
        </row>
        <row r="4201">
          <cell r="E4201">
            <v>35</v>
          </cell>
          <cell r="F4201">
            <v>5</v>
          </cell>
          <cell r="H4201">
            <v>2</v>
          </cell>
          <cell r="L4201">
            <v>1</v>
          </cell>
          <cell r="M4201" t="str">
            <v>KIRGIZİSTAN</v>
          </cell>
        </row>
        <row r="4202">
          <cell r="E4202">
            <v>35</v>
          </cell>
          <cell r="F4202">
            <v>5</v>
          </cell>
          <cell r="H4202">
            <v>2</v>
          </cell>
          <cell r="L4202">
            <v>1</v>
          </cell>
          <cell r="M4202" t="str">
            <v>KIRGIZİSTAN</v>
          </cell>
        </row>
        <row r="4203">
          <cell r="E4203">
            <v>35</v>
          </cell>
          <cell r="F4203">
            <v>5</v>
          </cell>
          <cell r="H4203">
            <v>2</v>
          </cell>
          <cell r="L4203">
            <v>1</v>
          </cell>
          <cell r="M4203" t="str">
            <v>KIRGIZİSTAN</v>
          </cell>
        </row>
        <row r="4204">
          <cell r="E4204">
            <v>35</v>
          </cell>
          <cell r="F4204">
            <v>5</v>
          </cell>
          <cell r="H4204">
            <v>2</v>
          </cell>
          <cell r="L4204">
            <v>1</v>
          </cell>
          <cell r="M4204" t="str">
            <v>KIRGIZİSTAN</v>
          </cell>
        </row>
        <row r="4205">
          <cell r="E4205">
            <v>35</v>
          </cell>
          <cell r="F4205">
            <v>5</v>
          </cell>
          <cell r="H4205">
            <v>2</v>
          </cell>
          <cell r="L4205">
            <v>1</v>
          </cell>
          <cell r="M4205" t="str">
            <v>KIRGIZİSTAN</v>
          </cell>
        </row>
        <row r="4206">
          <cell r="E4206">
            <v>35</v>
          </cell>
          <cell r="F4206">
            <v>5</v>
          </cell>
          <cell r="H4206">
            <v>2</v>
          </cell>
          <cell r="L4206" t="str">
            <v>H</v>
          </cell>
          <cell r="M4206" t="str">
            <v>KIRGIZİSTAN</v>
          </cell>
        </row>
        <row r="4207">
          <cell r="E4207">
            <v>35</v>
          </cell>
          <cell r="F4207">
            <v>5</v>
          </cell>
          <cell r="H4207">
            <v>2</v>
          </cell>
          <cell r="L4207">
            <v>1</v>
          </cell>
          <cell r="M4207" t="str">
            <v>KIRGIZİSTAN</v>
          </cell>
        </row>
        <row r="4208">
          <cell r="E4208">
            <v>35</v>
          </cell>
          <cell r="F4208">
            <v>5</v>
          </cell>
          <cell r="H4208">
            <v>2</v>
          </cell>
          <cell r="L4208">
            <v>1</v>
          </cell>
          <cell r="M4208" t="str">
            <v>KIRGIZİSTAN</v>
          </cell>
        </row>
        <row r="4209">
          <cell r="E4209">
            <v>35</v>
          </cell>
          <cell r="F4209">
            <v>5</v>
          </cell>
          <cell r="H4209">
            <v>2</v>
          </cell>
          <cell r="L4209">
            <v>1</v>
          </cell>
          <cell r="M4209" t="str">
            <v>KIRGIZİSTAN</v>
          </cell>
        </row>
        <row r="4210">
          <cell r="E4210">
            <v>35</v>
          </cell>
          <cell r="F4210">
            <v>5</v>
          </cell>
          <cell r="H4210">
            <v>2</v>
          </cell>
          <cell r="L4210">
            <v>1</v>
          </cell>
          <cell r="M4210" t="str">
            <v>KIRGIZİSTAN</v>
          </cell>
        </row>
        <row r="4211">
          <cell r="E4211">
            <v>35</v>
          </cell>
          <cell r="F4211">
            <v>6</v>
          </cell>
          <cell r="H4211">
            <v>2</v>
          </cell>
          <cell r="L4211">
            <v>1</v>
          </cell>
          <cell r="M4211" t="str">
            <v>KIRGIZİSTAN</v>
          </cell>
        </row>
        <row r="4212">
          <cell r="E4212">
            <v>35</v>
          </cell>
          <cell r="F4212">
            <v>6</v>
          </cell>
          <cell r="H4212">
            <v>2</v>
          </cell>
          <cell r="L4212">
            <v>2</v>
          </cell>
          <cell r="M4212" t="str">
            <v>KIRGIZİSTAN</v>
          </cell>
        </row>
        <row r="4213">
          <cell r="E4213">
            <v>35</v>
          </cell>
          <cell r="F4213">
            <v>6</v>
          </cell>
          <cell r="H4213">
            <v>2</v>
          </cell>
          <cell r="L4213">
            <v>1</v>
          </cell>
          <cell r="M4213" t="str">
            <v>KIRGIZİSTAN</v>
          </cell>
        </row>
        <row r="4214">
          <cell r="E4214">
            <v>35</v>
          </cell>
          <cell r="F4214">
            <v>6</v>
          </cell>
          <cell r="H4214">
            <v>2</v>
          </cell>
          <cell r="L4214">
            <v>1</v>
          </cell>
          <cell r="M4214" t="str">
            <v>KIRGIZİSTAN</v>
          </cell>
        </row>
        <row r="4215">
          <cell r="E4215">
            <v>35</v>
          </cell>
          <cell r="F4215">
            <v>6</v>
          </cell>
          <cell r="H4215">
            <v>2</v>
          </cell>
          <cell r="L4215">
            <v>1</v>
          </cell>
          <cell r="M4215" t="str">
            <v>KIRGIZİSTAN</v>
          </cell>
        </row>
        <row r="4216">
          <cell r="E4216">
            <v>35</v>
          </cell>
          <cell r="F4216">
            <v>6</v>
          </cell>
          <cell r="H4216">
            <v>2</v>
          </cell>
          <cell r="L4216">
            <v>1</v>
          </cell>
          <cell r="M4216" t="str">
            <v>KIRGIZİSTAN</v>
          </cell>
        </row>
        <row r="4217">
          <cell r="E4217">
            <v>35</v>
          </cell>
          <cell r="F4217">
            <v>6</v>
          </cell>
          <cell r="H4217">
            <v>2</v>
          </cell>
          <cell r="L4217">
            <v>1</v>
          </cell>
          <cell r="M4217" t="str">
            <v>KIRGIZİSTAN</v>
          </cell>
        </row>
        <row r="4218">
          <cell r="E4218">
            <v>35</v>
          </cell>
          <cell r="F4218">
            <v>6</v>
          </cell>
          <cell r="H4218">
            <v>2</v>
          </cell>
          <cell r="L4218">
            <v>1</v>
          </cell>
          <cell r="M4218" t="str">
            <v>KIRGIZİSTAN</v>
          </cell>
        </row>
        <row r="4219">
          <cell r="E4219">
            <v>35</v>
          </cell>
          <cell r="F4219">
            <v>6</v>
          </cell>
          <cell r="H4219">
            <v>2</v>
          </cell>
          <cell r="L4219">
            <v>1</v>
          </cell>
          <cell r="M4219" t="str">
            <v>KIRGIZİSTAN</v>
          </cell>
        </row>
        <row r="4220">
          <cell r="E4220">
            <v>35</v>
          </cell>
          <cell r="F4220">
            <v>6</v>
          </cell>
          <cell r="H4220">
            <v>2</v>
          </cell>
          <cell r="L4220">
            <v>1</v>
          </cell>
          <cell r="M4220" t="str">
            <v>KIRGIZİSTAN</v>
          </cell>
        </row>
        <row r="4221">
          <cell r="E4221">
            <v>35</v>
          </cell>
          <cell r="F4221">
            <v>6</v>
          </cell>
          <cell r="H4221">
            <v>2</v>
          </cell>
          <cell r="L4221">
            <v>1</v>
          </cell>
          <cell r="M4221" t="str">
            <v>KIRGIZİSTAN</v>
          </cell>
        </row>
        <row r="4222">
          <cell r="E4222">
            <v>35</v>
          </cell>
          <cell r="F4222">
            <v>6</v>
          </cell>
          <cell r="H4222">
            <v>2</v>
          </cell>
          <cell r="L4222">
            <v>1</v>
          </cell>
          <cell r="M4222" t="str">
            <v>KIRGIZİSTAN</v>
          </cell>
        </row>
        <row r="4223">
          <cell r="E4223">
            <v>35</v>
          </cell>
          <cell r="F4223">
            <v>6</v>
          </cell>
          <cell r="H4223">
            <v>2</v>
          </cell>
          <cell r="L4223" t="str">
            <v>H</v>
          </cell>
          <cell r="M4223" t="str">
            <v>KIRGIZİSTAN</v>
          </cell>
        </row>
        <row r="4224">
          <cell r="E4224">
            <v>35</v>
          </cell>
          <cell r="F4224">
            <v>6</v>
          </cell>
          <cell r="H4224">
            <v>2</v>
          </cell>
          <cell r="L4224">
            <v>1</v>
          </cell>
          <cell r="M4224" t="str">
            <v>KIRGIZİSTAN</v>
          </cell>
        </row>
        <row r="4225">
          <cell r="E4225">
            <v>35</v>
          </cell>
          <cell r="F4225">
            <v>6</v>
          </cell>
          <cell r="H4225">
            <v>2</v>
          </cell>
          <cell r="L4225">
            <v>1</v>
          </cell>
          <cell r="M4225" t="str">
            <v>KIRGIZİSTAN</v>
          </cell>
        </row>
        <row r="4226">
          <cell r="E4226">
            <v>35</v>
          </cell>
          <cell r="F4226">
            <v>6</v>
          </cell>
          <cell r="H4226">
            <v>2</v>
          </cell>
          <cell r="L4226">
            <v>1</v>
          </cell>
          <cell r="M4226" t="str">
            <v>KIRGIZİSTAN</v>
          </cell>
        </row>
        <row r="4227">
          <cell r="E4227">
            <v>35</v>
          </cell>
          <cell r="F4227">
            <v>6</v>
          </cell>
          <cell r="H4227">
            <v>2</v>
          </cell>
          <cell r="L4227">
            <v>2</v>
          </cell>
          <cell r="M4227" t="str">
            <v>KIRGIZİSTAN</v>
          </cell>
        </row>
        <row r="4228">
          <cell r="E4228">
            <v>35</v>
          </cell>
          <cell r="F4228">
            <v>6</v>
          </cell>
          <cell r="H4228">
            <v>2</v>
          </cell>
          <cell r="L4228">
            <v>2</v>
          </cell>
          <cell r="M4228" t="str">
            <v>KIRGIZİSTAN</v>
          </cell>
        </row>
        <row r="4229">
          <cell r="E4229">
            <v>35</v>
          </cell>
          <cell r="F4229">
            <v>6</v>
          </cell>
          <cell r="H4229">
            <v>2</v>
          </cell>
          <cell r="L4229">
            <v>1</v>
          </cell>
          <cell r="M4229" t="str">
            <v>KIRGIZİSTAN</v>
          </cell>
        </row>
        <row r="4230">
          <cell r="E4230">
            <v>35</v>
          </cell>
          <cell r="F4230">
            <v>6</v>
          </cell>
          <cell r="H4230">
            <v>2</v>
          </cell>
          <cell r="L4230">
            <v>2</v>
          </cell>
          <cell r="M4230" t="str">
            <v>KIRGIZİSTAN</v>
          </cell>
        </row>
        <row r="4231">
          <cell r="E4231">
            <v>35</v>
          </cell>
          <cell r="F4231">
            <v>6</v>
          </cell>
          <cell r="H4231">
            <v>2</v>
          </cell>
          <cell r="L4231">
            <v>1</v>
          </cell>
          <cell r="M4231" t="str">
            <v>KIRGIZİSTAN</v>
          </cell>
        </row>
        <row r="4232">
          <cell r="E4232">
            <v>35</v>
          </cell>
          <cell r="F4232">
            <v>6</v>
          </cell>
          <cell r="H4232">
            <v>2</v>
          </cell>
          <cell r="L4232">
            <v>1</v>
          </cell>
          <cell r="M4232" t="str">
            <v>KIRGIZİSTAN</v>
          </cell>
        </row>
        <row r="4233">
          <cell r="E4233">
            <v>35</v>
          </cell>
          <cell r="F4233">
            <v>7</v>
          </cell>
          <cell r="H4233">
            <v>2</v>
          </cell>
          <cell r="L4233">
            <v>1</v>
          </cell>
          <cell r="M4233" t="str">
            <v>KIRGIZİSTAN</v>
          </cell>
        </row>
        <row r="4234">
          <cell r="E4234">
            <v>35</v>
          </cell>
          <cell r="F4234">
            <v>7</v>
          </cell>
          <cell r="H4234">
            <v>2</v>
          </cell>
          <cell r="L4234">
            <v>1</v>
          </cell>
          <cell r="M4234" t="str">
            <v>KIRGIZİSTAN</v>
          </cell>
        </row>
        <row r="4235">
          <cell r="E4235">
            <v>35</v>
          </cell>
          <cell r="F4235">
            <v>7</v>
          </cell>
          <cell r="H4235">
            <v>2</v>
          </cell>
          <cell r="L4235">
            <v>1</v>
          </cell>
          <cell r="M4235" t="str">
            <v>KIRGIZİSTAN</v>
          </cell>
        </row>
        <row r="4236">
          <cell r="E4236">
            <v>35</v>
          </cell>
          <cell r="F4236">
            <v>7</v>
          </cell>
          <cell r="H4236">
            <v>2</v>
          </cell>
          <cell r="L4236">
            <v>1</v>
          </cell>
          <cell r="M4236" t="str">
            <v>KIRGIZİSTAN</v>
          </cell>
        </row>
        <row r="4237">
          <cell r="E4237">
            <v>35</v>
          </cell>
          <cell r="F4237">
            <v>7</v>
          </cell>
          <cell r="H4237">
            <v>2</v>
          </cell>
          <cell r="L4237">
            <v>1</v>
          </cell>
          <cell r="M4237" t="str">
            <v>KIRGIZİSTAN</v>
          </cell>
        </row>
        <row r="4238">
          <cell r="E4238">
            <v>35</v>
          </cell>
          <cell r="F4238">
            <v>7</v>
          </cell>
          <cell r="H4238">
            <v>2</v>
          </cell>
          <cell r="L4238">
            <v>1</v>
          </cell>
          <cell r="M4238" t="str">
            <v>KIRGIZİSTAN</v>
          </cell>
        </row>
        <row r="4239">
          <cell r="E4239">
            <v>35</v>
          </cell>
          <cell r="F4239">
            <v>7</v>
          </cell>
          <cell r="H4239">
            <v>2</v>
          </cell>
          <cell r="L4239">
            <v>2</v>
          </cell>
          <cell r="M4239" t="str">
            <v>KIRGIZİSTAN</v>
          </cell>
        </row>
        <row r="4240">
          <cell r="E4240">
            <v>35</v>
          </cell>
          <cell r="F4240">
            <v>7</v>
          </cell>
          <cell r="H4240">
            <v>2</v>
          </cell>
          <cell r="L4240">
            <v>1</v>
          </cell>
          <cell r="M4240" t="str">
            <v>KIRGIZİSTAN</v>
          </cell>
        </row>
        <row r="4241">
          <cell r="E4241">
            <v>35</v>
          </cell>
          <cell r="F4241">
            <v>7</v>
          </cell>
          <cell r="H4241">
            <v>2</v>
          </cell>
          <cell r="L4241">
            <v>2</v>
          </cell>
          <cell r="M4241" t="str">
            <v>KIRGIZİSTAN</v>
          </cell>
        </row>
        <row r="4242">
          <cell r="E4242">
            <v>35</v>
          </cell>
          <cell r="F4242">
            <v>7</v>
          </cell>
          <cell r="H4242">
            <v>2</v>
          </cell>
          <cell r="L4242">
            <v>1</v>
          </cell>
          <cell r="M4242" t="str">
            <v>SNG</v>
          </cell>
        </row>
        <row r="4243">
          <cell r="E4243">
            <v>35</v>
          </cell>
          <cell r="F4243">
            <v>7</v>
          </cell>
          <cell r="H4243">
            <v>2</v>
          </cell>
          <cell r="L4243">
            <v>2</v>
          </cell>
          <cell r="M4243" t="str">
            <v>KIRGIZİSTAN</v>
          </cell>
        </row>
        <row r="4244">
          <cell r="E4244">
            <v>35</v>
          </cell>
          <cell r="F4244">
            <v>7</v>
          </cell>
          <cell r="H4244">
            <v>2</v>
          </cell>
          <cell r="L4244">
            <v>1</v>
          </cell>
          <cell r="M4244" t="str">
            <v>KIRGIZİSTAN</v>
          </cell>
        </row>
        <row r="4245">
          <cell r="E4245">
            <v>35</v>
          </cell>
          <cell r="F4245">
            <v>7</v>
          </cell>
          <cell r="H4245">
            <v>2</v>
          </cell>
          <cell r="L4245">
            <v>2</v>
          </cell>
          <cell r="M4245" t="str">
            <v>KIRGIZİSTAN</v>
          </cell>
        </row>
        <row r="4246">
          <cell r="E4246">
            <v>35</v>
          </cell>
          <cell r="F4246">
            <v>7</v>
          </cell>
          <cell r="H4246">
            <v>2</v>
          </cell>
          <cell r="L4246">
            <v>1</v>
          </cell>
          <cell r="M4246" t="str">
            <v>KIRGIZİSTAN</v>
          </cell>
        </row>
        <row r="4247">
          <cell r="E4247">
            <v>35</v>
          </cell>
          <cell r="F4247">
            <v>7</v>
          </cell>
          <cell r="H4247">
            <v>2</v>
          </cell>
          <cell r="L4247">
            <v>1</v>
          </cell>
          <cell r="M4247" t="str">
            <v>KIRGIZİSTAN</v>
          </cell>
        </row>
        <row r="4248">
          <cell r="E4248">
            <v>35</v>
          </cell>
          <cell r="F4248">
            <v>7</v>
          </cell>
          <cell r="H4248">
            <v>2</v>
          </cell>
          <cell r="L4248">
            <v>1</v>
          </cell>
          <cell r="M4248" t="str">
            <v>KIRGIZİSTAN</v>
          </cell>
        </row>
        <row r="4249">
          <cell r="E4249">
            <v>35</v>
          </cell>
          <cell r="F4249">
            <v>7</v>
          </cell>
          <cell r="H4249">
            <v>2</v>
          </cell>
          <cell r="L4249">
            <v>1</v>
          </cell>
          <cell r="M4249" t="str">
            <v>KIRGIZİSTAN</v>
          </cell>
        </row>
        <row r="4250">
          <cell r="E4250">
            <v>35</v>
          </cell>
          <cell r="F4250">
            <v>7</v>
          </cell>
          <cell r="H4250">
            <v>2</v>
          </cell>
          <cell r="L4250">
            <v>1</v>
          </cell>
          <cell r="M4250" t="str">
            <v>KIRGIZİSTAN</v>
          </cell>
        </row>
        <row r="4251">
          <cell r="E4251">
            <v>35</v>
          </cell>
          <cell r="F4251">
            <v>7</v>
          </cell>
          <cell r="H4251">
            <v>2</v>
          </cell>
          <cell r="L4251">
            <v>1</v>
          </cell>
          <cell r="M4251" t="str">
            <v>KIRGIZİSTAN</v>
          </cell>
        </row>
        <row r="4252">
          <cell r="E4252">
            <v>35</v>
          </cell>
          <cell r="F4252">
            <v>7</v>
          </cell>
          <cell r="H4252">
            <v>2</v>
          </cell>
          <cell r="L4252">
            <v>1</v>
          </cell>
          <cell r="M4252" t="str">
            <v>KIRGIZİSTAN</v>
          </cell>
        </row>
        <row r="4253">
          <cell r="E4253">
            <v>35</v>
          </cell>
          <cell r="F4253">
            <v>7</v>
          </cell>
          <cell r="H4253">
            <v>2</v>
          </cell>
          <cell r="L4253">
            <v>1</v>
          </cell>
          <cell r="M4253" t="str">
            <v>KIRGIZİSTAN</v>
          </cell>
        </row>
        <row r="4254">
          <cell r="E4254">
            <v>35</v>
          </cell>
          <cell r="F4254">
            <v>7</v>
          </cell>
          <cell r="H4254">
            <v>2</v>
          </cell>
          <cell r="L4254">
            <v>1</v>
          </cell>
          <cell r="M4254" t="str">
            <v>KIRGIZİSTAN</v>
          </cell>
        </row>
        <row r="4255">
          <cell r="E4255">
            <v>35</v>
          </cell>
          <cell r="F4255">
            <v>7</v>
          </cell>
          <cell r="H4255">
            <v>2</v>
          </cell>
          <cell r="L4255">
            <v>1</v>
          </cell>
          <cell r="M4255" t="str">
            <v>KIRGIZİSTAN</v>
          </cell>
        </row>
        <row r="4256">
          <cell r="E4256">
            <v>35</v>
          </cell>
          <cell r="F4256">
            <v>7</v>
          </cell>
          <cell r="H4256">
            <v>2</v>
          </cell>
          <cell r="L4256">
            <v>1</v>
          </cell>
          <cell r="M4256" t="str">
            <v>KIRGIZİSTAN</v>
          </cell>
        </row>
        <row r="4257">
          <cell r="E4257">
            <v>35</v>
          </cell>
          <cell r="F4257">
            <v>7</v>
          </cell>
          <cell r="H4257">
            <v>2</v>
          </cell>
          <cell r="L4257">
            <v>1</v>
          </cell>
          <cell r="M4257" t="str">
            <v>KIRGIZİSTAN</v>
          </cell>
        </row>
        <row r="4258">
          <cell r="E4258">
            <v>35</v>
          </cell>
          <cell r="F4258">
            <v>7</v>
          </cell>
          <cell r="H4258">
            <v>2</v>
          </cell>
          <cell r="L4258">
            <v>1</v>
          </cell>
          <cell r="M4258" t="str">
            <v>KIRGIZİSTAN</v>
          </cell>
        </row>
        <row r="4259">
          <cell r="E4259">
            <v>35</v>
          </cell>
          <cell r="F4259">
            <v>7</v>
          </cell>
          <cell r="H4259">
            <v>2</v>
          </cell>
          <cell r="L4259">
            <v>2</v>
          </cell>
          <cell r="M4259" t="str">
            <v>KIRGIZİSTAN</v>
          </cell>
        </row>
        <row r="4260">
          <cell r="E4260">
            <v>35</v>
          </cell>
          <cell r="F4260">
            <v>7</v>
          </cell>
          <cell r="H4260">
            <v>2</v>
          </cell>
          <cell r="L4260">
            <v>1</v>
          </cell>
          <cell r="M4260" t="str">
            <v>KIRGIZİSTAN</v>
          </cell>
        </row>
        <row r="4261">
          <cell r="E4261">
            <v>35</v>
          </cell>
          <cell r="F4261">
            <v>7</v>
          </cell>
          <cell r="H4261">
            <v>2</v>
          </cell>
          <cell r="L4261">
            <v>1</v>
          </cell>
          <cell r="M4261" t="str">
            <v>KIRGIZİSTAN</v>
          </cell>
        </row>
        <row r="4262">
          <cell r="E4262">
            <v>35</v>
          </cell>
          <cell r="F4262">
            <v>7</v>
          </cell>
          <cell r="H4262">
            <v>2</v>
          </cell>
          <cell r="L4262">
            <v>1</v>
          </cell>
          <cell r="M4262" t="str">
            <v>KIRGIZİSTAN</v>
          </cell>
        </row>
        <row r="4263">
          <cell r="E4263">
            <v>35</v>
          </cell>
          <cell r="F4263">
            <v>7</v>
          </cell>
          <cell r="H4263">
            <v>2</v>
          </cell>
          <cell r="L4263">
            <v>1</v>
          </cell>
          <cell r="M4263" t="str">
            <v>SNG</v>
          </cell>
        </row>
        <row r="4264">
          <cell r="E4264">
            <v>35</v>
          </cell>
          <cell r="F4264">
            <v>8</v>
          </cell>
          <cell r="H4264">
            <v>2</v>
          </cell>
          <cell r="L4264">
            <v>1</v>
          </cell>
          <cell r="M4264" t="str">
            <v>KIRGIZİSTAN</v>
          </cell>
        </row>
        <row r="4265">
          <cell r="E4265">
            <v>35</v>
          </cell>
          <cell r="F4265">
            <v>8</v>
          </cell>
          <cell r="H4265">
            <v>2</v>
          </cell>
          <cell r="L4265">
            <v>1</v>
          </cell>
          <cell r="M4265" t="str">
            <v>KIRGIZİSTAN</v>
          </cell>
        </row>
        <row r="4266">
          <cell r="E4266">
            <v>35</v>
          </cell>
          <cell r="F4266">
            <v>8</v>
          </cell>
          <cell r="H4266">
            <v>2</v>
          </cell>
          <cell r="L4266">
            <v>1</v>
          </cell>
          <cell r="M4266" t="str">
            <v>KIRGIZİSTAN</v>
          </cell>
        </row>
        <row r="4267">
          <cell r="E4267">
            <v>35</v>
          </cell>
          <cell r="F4267">
            <v>9</v>
          </cell>
          <cell r="H4267">
            <v>2</v>
          </cell>
          <cell r="L4267">
            <v>1</v>
          </cell>
          <cell r="M4267" t="str">
            <v>KIRGIZİSTAN</v>
          </cell>
        </row>
        <row r="4268">
          <cell r="E4268">
            <v>35</v>
          </cell>
          <cell r="F4268">
            <v>9</v>
          </cell>
          <cell r="H4268">
            <v>2</v>
          </cell>
          <cell r="L4268">
            <v>1</v>
          </cell>
          <cell r="M4268" t="str">
            <v>KIRGIZİSTAN</v>
          </cell>
        </row>
        <row r="4269">
          <cell r="E4269">
            <v>35</v>
          </cell>
          <cell r="F4269">
            <v>9</v>
          </cell>
          <cell r="H4269">
            <v>2</v>
          </cell>
          <cell r="L4269">
            <v>1</v>
          </cell>
          <cell r="M4269" t="str">
            <v>KIRGIZİSTAN</v>
          </cell>
        </row>
        <row r="4270">
          <cell r="E4270">
            <v>35</v>
          </cell>
          <cell r="F4270">
            <v>9</v>
          </cell>
          <cell r="H4270">
            <v>2</v>
          </cell>
          <cell r="L4270">
            <v>1</v>
          </cell>
          <cell r="M4270" t="str">
            <v>KIRGIZİSTAN</v>
          </cell>
        </row>
        <row r="4271">
          <cell r="E4271">
            <v>35</v>
          </cell>
          <cell r="F4271">
            <v>9</v>
          </cell>
          <cell r="H4271">
            <v>2</v>
          </cell>
          <cell r="L4271">
            <v>1</v>
          </cell>
          <cell r="M4271" t="str">
            <v>KIRGIZİSTAN</v>
          </cell>
        </row>
        <row r="4272">
          <cell r="E4272">
            <v>35</v>
          </cell>
          <cell r="F4272">
            <v>9</v>
          </cell>
          <cell r="H4272">
            <v>2</v>
          </cell>
          <cell r="L4272">
            <v>1</v>
          </cell>
          <cell r="M4272" t="str">
            <v>KIRGIZİSTAN</v>
          </cell>
        </row>
        <row r="4273">
          <cell r="E4273">
            <v>35</v>
          </cell>
          <cell r="F4273">
            <v>9</v>
          </cell>
          <cell r="H4273">
            <v>2</v>
          </cell>
          <cell r="L4273" t="str">
            <v>H</v>
          </cell>
          <cell r="M4273" t="str">
            <v>KIRGIZİSTAN</v>
          </cell>
        </row>
        <row r="4274">
          <cell r="E4274">
            <v>35</v>
          </cell>
          <cell r="F4274">
            <v>9</v>
          </cell>
          <cell r="H4274">
            <v>2</v>
          </cell>
          <cell r="L4274">
            <v>1</v>
          </cell>
          <cell r="M4274" t="str">
            <v>KIRGIZİSTAN</v>
          </cell>
        </row>
        <row r="4275">
          <cell r="E4275">
            <v>35</v>
          </cell>
          <cell r="F4275">
            <v>9</v>
          </cell>
          <cell r="H4275">
            <v>2</v>
          </cell>
          <cell r="L4275">
            <v>1</v>
          </cell>
          <cell r="M4275" t="str">
            <v>KIRGIZİSTAN</v>
          </cell>
        </row>
        <row r="4276">
          <cell r="E4276">
            <v>35</v>
          </cell>
          <cell r="F4276">
            <v>9</v>
          </cell>
          <cell r="H4276">
            <v>2</v>
          </cell>
          <cell r="L4276">
            <v>2</v>
          </cell>
          <cell r="M4276" t="str">
            <v>KIRGIZİSTAN</v>
          </cell>
        </row>
        <row r="4277">
          <cell r="E4277">
            <v>35</v>
          </cell>
          <cell r="F4277">
            <v>9</v>
          </cell>
          <cell r="H4277">
            <v>2</v>
          </cell>
          <cell r="L4277">
            <v>1</v>
          </cell>
          <cell r="M4277" t="str">
            <v>KIRGIZİSTAN</v>
          </cell>
        </row>
        <row r="4278">
          <cell r="E4278">
            <v>35</v>
          </cell>
          <cell r="F4278">
            <v>9</v>
          </cell>
          <cell r="H4278">
            <v>2</v>
          </cell>
          <cell r="L4278">
            <v>1</v>
          </cell>
          <cell r="M4278" t="str">
            <v>SNG</v>
          </cell>
        </row>
        <row r="4279">
          <cell r="E4279">
            <v>35</v>
          </cell>
          <cell r="F4279">
            <v>10</v>
          </cell>
          <cell r="H4279">
            <v>2</v>
          </cell>
          <cell r="L4279">
            <v>2</v>
          </cell>
          <cell r="M4279" t="str">
            <v>KIRGIZİSTAN</v>
          </cell>
        </row>
        <row r="4280">
          <cell r="E4280">
            <v>35</v>
          </cell>
          <cell r="F4280">
            <v>10</v>
          </cell>
          <cell r="H4280">
            <v>2</v>
          </cell>
          <cell r="L4280">
            <v>2</v>
          </cell>
          <cell r="M4280" t="str">
            <v>KIRGIZİSTAN</v>
          </cell>
        </row>
        <row r="4281">
          <cell r="E4281">
            <v>35</v>
          </cell>
          <cell r="F4281">
            <v>10</v>
          </cell>
          <cell r="H4281">
            <v>2</v>
          </cell>
          <cell r="L4281">
            <v>1</v>
          </cell>
          <cell r="M4281" t="str">
            <v>KIRGIZİSTAN</v>
          </cell>
        </row>
        <row r="4282">
          <cell r="E4282">
            <v>35</v>
          </cell>
          <cell r="F4282">
            <v>10</v>
          </cell>
          <cell r="H4282">
            <v>2</v>
          </cell>
          <cell r="L4282">
            <v>1</v>
          </cell>
          <cell r="M4282" t="str">
            <v>KIRGIZİSTAN</v>
          </cell>
        </row>
        <row r="4283">
          <cell r="E4283">
            <v>35</v>
          </cell>
          <cell r="F4283">
            <v>10</v>
          </cell>
          <cell r="H4283">
            <v>2</v>
          </cell>
          <cell r="L4283">
            <v>1</v>
          </cell>
          <cell r="M4283" t="str">
            <v>KIRGIZİSTAN</v>
          </cell>
        </row>
        <row r="4284">
          <cell r="E4284">
            <v>35</v>
          </cell>
          <cell r="F4284">
            <v>10</v>
          </cell>
          <cell r="H4284">
            <v>2</v>
          </cell>
          <cell r="L4284">
            <v>1</v>
          </cell>
          <cell r="M4284" t="str">
            <v>KIRGIZİSTAN</v>
          </cell>
        </row>
        <row r="4285">
          <cell r="E4285">
            <v>35</v>
          </cell>
          <cell r="F4285">
            <v>10</v>
          </cell>
          <cell r="H4285">
            <v>2</v>
          </cell>
          <cell r="L4285">
            <v>1</v>
          </cell>
          <cell r="M4285" t="str">
            <v>KIRGIZİSTAN</v>
          </cell>
        </row>
        <row r="4286">
          <cell r="E4286">
            <v>35</v>
          </cell>
          <cell r="F4286">
            <v>10</v>
          </cell>
          <cell r="H4286">
            <v>2</v>
          </cell>
          <cell r="L4286">
            <v>1</v>
          </cell>
          <cell r="M4286" t="str">
            <v>KIRGIZİSTAN</v>
          </cell>
        </row>
        <row r="4287">
          <cell r="E4287">
            <v>35</v>
          </cell>
          <cell r="F4287">
            <v>10</v>
          </cell>
          <cell r="H4287">
            <v>2</v>
          </cell>
          <cell r="L4287">
            <v>1</v>
          </cell>
          <cell r="M4287" t="str">
            <v>KIRGIZİSTAN</v>
          </cell>
        </row>
        <row r="4288">
          <cell r="E4288">
            <v>35</v>
          </cell>
          <cell r="F4288">
            <v>10</v>
          </cell>
          <cell r="H4288">
            <v>2</v>
          </cell>
          <cell r="L4288" t="str">
            <v>H</v>
          </cell>
          <cell r="M4288" t="str">
            <v>KIRGIZİSTAN</v>
          </cell>
        </row>
        <row r="4289">
          <cell r="E4289">
            <v>35</v>
          </cell>
          <cell r="F4289">
            <v>10</v>
          </cell>
          <cell r="H4289">
            <v>2</v>
          </cell>
          <cell r="L4289">
            <v>1</v>
          </cell>
          <cell r="M4289" t="str">
            <v>KIRGIZİSTAN</v>
          </cell>
        </row>
        <row r="4290">
          <cell r="E4290">
            <v>35</v>
          </cell>
          <cell r="F4290">
            <v>10</v>
          </cell>
          <cell r="H4290">
            <v>2</v>
          </cell>
          <cell r="L4290">
            <v>1</v>
          </cell>
          <cell r="M4290" t="str">
            <v>KIRGIZİSTAN</v>
          </cell>
        </row>
        <row r="4291">
          <cell r="E4291">
            <v>35</v>
          </cell>
          <cell r="F4291">
            <v>10</v>
          </cell>
          <cell r="H4291">
            <v>2</v>
          </cell>
          <cell r="L4291">
            <v>1</v>
          </cell>
          <cell r="M4291" t="str">
            <v>KIRGIZİSTAN</v>
          </cell>
        </row>
        <row r="4292">
          <cell r="E4292">
            <v>35</v>
          </cell>
          <cell r="F4292">
            <v>10</v>
          </cell>
          <cell r="H4292">
            <v>2</v>
          </cell>
          <cell r="L4292">
            <v>1</v>
          </cell>
          <cell r="M4292" t="str">
            <v>KIRGIZİSTAN</v>
          </cell>
        </row>
        <row r="4293">
          <cell r="E4293">
            <v>35</v>
          </cell>
          <cell r="F4293">
            <v>10</v>
          </cell>
          <cell r="H4293">
            <v>2</v>
          </cell>
          <cell r="L4293">
            <v>1</v>
          </cell>
          <cell r="M4293" t="str">
            <v>KIRGIZİSTAN</v>
          </cell>
        </row>
        <row r="4294">
          <cell r="E4294">
            <v>35</v>
          </cell>
          <cell r="F4294">
            <v>10</v>
          </cell>
          <cell r="H4294">
            <v>2</v>
          </cell>
          <cell r="L4294">
            <v>1</v>
          </cell>
          <cell r="M4294" t="str">
            <v>KIRGIZİSTAN</v>
          </cell>
        </row>
        <row r="4295">
          <cell r="E4295">
            <v>35</v>
          </cell>
          <cell r="F4295">
            <v>10</v>
          </cell>
          <cell r="H4295">
            <v>2</v>
          </cell>
          <cell r="L4295">
            <v>1</v>
          </cell>
          <cell r="M4295" t="str">
            <v>KIRGIZİSTAN</v>
          </cell>
        </row>
        <row r="4296">
          <cell r="E4296">
            <v>35</v>
          </cell>
          <cell r="F4296">
            <v>10</v>
          </cell>
          <cell r="H4296">
            <v>2</v>
          </cell>
          <cell r="L4296">
            <v>1</v>
          </cell>
          <cell r="M4296" t="str">
            <v>KIRGIZİSTAN</v>
          </cell>
        </row>
        <row r="4297">
          <cell r="E4297">
            <v>35</v>
          </cell>
          <cell r="F4297">
            <v>10</v>
          </cell>
          <cell r="H4297">
            <v>2</v>
          </cell>
          <cell r="L4297">
            <v>1</v>
          </cell>
          <cell r="M4297" t="str">
            <v>KIRGIZİSTAN</v>
          </cell>
        </row>
        <row r="4298">
          <cell r="E4298">
            <v>35</v>
          </cell>
          <cell r="F4298">
            <v>10</v>
          </cell>
          <cell r="H4298">
            <v>2</v>
          </cell>
          <cell r="L4298">
            <v>1</v>
          </cell>
          <cell r="M4298" t="str">
            <v>KIRGIZİSTAN</v>
          </cell>
        </row>
        <row r="4299">
          <cell r="E4299">
            <v>35</v>
          </cell>
          <cell r="F4299">
            <v>10</v>
          </cell>
          <cell r="H4299">
            <v>2</v>
          </cell>
          <cell r="L4299">
            <v>1</v>
          </cell>
          <cell r="M4299" t="str">
            <v>KIRGIZİSTAN</v>
          </cell>
        </row>
        <row r="4300">
          <cell r="E4300">
            <v>35</v>
          </cell>
          <cell r="F4300">
            <v>10</v>
          </cell>
          <cell r="H4300">
            <v>2</v>
          </cell>
          <cell r="L4300">
            <v>2</v>
          </cell>
          <cell r="M4300" t="str">
            <v>KIRGIZİSTAN</v>
          </cell>
        </row>
        <row r="4301">
          <cell r="E4301">
            <v>35</v>
          </cell>
          <cell r="F4301">
            <v>10</v>
          </cell>
          <cell r="H4301">
            <v>2</v>
          </cell>
          <cell r="L4301">
            <v>1</v>
          </cell>
          <cell r="M4301" t="str">
            <v>SNG</v>
          </cell>
        </row>
        <row r="4302">
          <cell r="E4302">
            <v>1</v>
          </cell>
          <cell r="F4302">
            <v>1</v>
          </cell>
          <cell r="H4302">
            <v>2</v>
          </cell>
          <cell r="L4302" t="str">
            <v>H</v>
          </cell>
          <cell r="M4302" t="str">
            <v>KIRGIZİSTAN</v>
          </cell>
        </row>
        <row r="4303">
          <cell r="E4303">
            <v>1</v>
          </cell>
          <cell r="F4303">
            <v>1</v>
          </cell>
          <cell r="H4303">
            <v>2</v>
          </cell>
          <cell r="L4303" t="str">
            <v>H</v>
          </cell>
          <cell r="M4303" t="str">
            <v>KIRGIZİSTAN</v>
          </cell>
        </row>
        <row r="4304">
          <cell r="E4304">
            <v>1</v>
          </cell>
          <cell r="F4304">
            <v>1</v>
          </cell>
          <cell r="H4304">
            <v>2</v>
          </cell>
          <cell r="L4304" t="str">
            <v>H</v>
          </cell>
          <cell r="M4304" t="str">
            <v>KIRGIZİSTAN</v>
          </cell>
        </row>
        <row r="4305">
          <cell r="E4305">
            <v>1</v>
          </cell>
          <cell r="F4305">
            <v>1</v>
          </cell>
          <cell r="H4305">
            <v>2</v>
          </cell>
          <cell r="L4305" t="str">
            <v>H</v>
          </cell>
          <cell r="M4305" t="str">
            <v>KIRGIZİSTAN</v>
          </cell>
        </row>
        <row r="4306">
          <cell r="E4306">
            <v>1</v>
          </cell>
          <cell r="F4306">
            <v>1</v>
          </cell>
          <cell r="H4306">
            <v>2</v>
          </cell>
          <cell r="L4306" t="str">
            <v>H</v>
          </cell>
          <cell r="M4306" t="str">
            <v>KIRGIZİSTAN</v>
          </cell>
        </row>
        <row r="4307">
          <cell r="E4307">
            <v>1</v>
          </cell>
          <cell r="F4307">
            <v>1</v>
          </cell>
          <cell r="H4307">
            <v>2</v>
          </cell>
          <cell r="L4307" t="str">
            <v>H</v>
          </cell>
          <cell r="M4307" t="str">
            <v>KIRGIZİSTAN</v>
          </cell>
        </row>
        <row r="4308">
          <cell r="E4308">
            <v>1</v>
          </cell>
          <cell r="F4308">
            <v>1</v>
          </cell>
          <cell r="H4308">
            <v>2</v>
          </cell>
          <cell r="L4308" t="str">
            <v>H</v>
          </cell>
          <cell r="M4308" t="str">
            <v>KIRGIZİSTAN</v>
          </cell>
        </row>
        <row r="4309">
          <cell r="E4309">
            <v>1</v>
          </cell>
          <cell r="F4309">
            <v>1</v>
          </cell>
          <cell r="H4309">
            <v>2</v>
          </cell>
          <cell r="L4309" t="str">
            <v>H</v>
          </cell>
          <cell r="M4309" t="str">
            <v>KIRGIZİSTAN</v>
          </cell>
        </row>
        <row r="4310">
          <cell r="E4310">
            <v>1</v>
          </cell>
          <cell r="F4310">
            <v>1</v>
          </cell>
          <cell r="H4310">
            <v>2</v>
          </cell>
          <cell r="L4310" t="str">
            <v>H</v>
          </cell>
          <cell r="M4310" t="str">
            <v>KIRGIZİSTAN</v>
          </cell>
        </row>
        <row r="4311">
          <cell r="E4311">
            <v>1</v>
          </cell>
          <cell r="F4311">
            <v>1</v>
          </cell>
          <cell r="H4311">
            <v>2</v>
          </cell>
          <cell r="L4311">
            <v>1</v>
          </cell>
          <cell r="M4311" t="str">
            <v>KIRGIZİSTAN</v>
          </cell>
        </row>
        <row r="4312">
          <cell r="E4312">
            <v>1</v>
          </cell>
          <cell r="F4312">
            <v>1</v>
          </cell>
          <cell r="H4312">
            <v>2</v>
          </cell>
          <cell r="L4312" t="str">
            <v>H</v>
          </cell>
          <cell r="M4312" t="str">
            <v>KIRGIZİSTAN</v>
          </cell>
        </row>
        <row r="4313">
          <cell r="E4313">
            <v>1</v>
          </cell>
          <cell r="F4313">
            <v>1</v>
          </cell>
          <cell r="H4313">
            <v>2</v>
          </cell>
          <cell r="L4313" t="str">
            <v>H</v>
          </cell>
          <cell r="M4313" t="str">
            <v>KIRGIZİSTAN</v>
          </cell>
        </row>
        <row r="4314">
          <cell r="E4314">
            <v>1</v>
          </cell>
          <cell r="F4314">
            <v>1</v>
          </cell>
          <cell r="H4314">
            <v>2</v>
          </cell>
          <cell r="L4314" t="str">
            <v>H</v>
          </cell>
          <cell r="M4314" t="str">
            <v>KIRGIZİSTAN</v>
          </cell>
        </row>
        <row r="4315">
          <cell r="E4315">
            <v>1</v>
          </cell>
          <cell r="F4315">
            <v>1</v>
          </cell>
          <cell r="H4315">
            <v>2</v>
          </cell>
          <cell r="L4315" t="str">
            <v>H</v>
          </cell>
          <cell r="M4315" t="str">
            <v>KIRGIZİSTAN</v>
          </cell>
        </row>
        <row r="4316">
          <cell r="E4316">
            <v>1</v>
          </cell>
          <cell r="F4316">
            <v>1</v>
          </cell>
          <cell r="H4316">
            <v>2</v>
          </cell>
          <cell r="L4316" t="str">
            <v>H</v>
          </cell>
          <cell r="M4316" t="str">
            <v>KIRGIZİSTAN</v>
          </cell>
        </row>
        <row r="4317">
          <cell r="E4317">
            <v>1</v>
          </cell>
          <cell r="F4317">
            <v>1</v>
          </cell>
          <cell r="H4317">
            <v>2</v>
          </cell>
          <cell r="L4317" t="str">
            <v>H</v>
          </cell>
          <cell r="M4317" t="str">
            <v>KIRGIZİSTAN</v>
          </cell>
        </row>
        <row r="4318">
          <cell r="E4318">
            <v>1</v>
          </cell>
          <cell r="F4318">
            <v>1</v>
          </cell>
          <cell r="H4318">
            <v>2</v>
          </cell>
          <cell r="L4318" t="str">
            <v>H</v>
          </cell>
          <cell r="M4318" t="str">
            <v>KIRGIZİSTAN</v>
          </cell>
        </row>
        <row r="4319">
          <cell r="E4319">
            <v>1</v>
          </cell>
          <cell r="F4319">
            <v>1</v>
          </cell>
          <cell r="H4319">
            <v>2</v>
          </cell>
          <cell r="L4319" t="str">
            <v>H</v>
          </cell>
          <cell r="M4319" t="str">
            <v>KIRGIZİSTAN</v>
          </cell>
        </row>
        <row r="4320">
          <cell r="E4320">
            <v>1</v>
          </cell>
          <cell r="F4320">
            <v>1</v>
          </cell>
          <cell r="H4320">
            <v>2</v>
          </cell>
          <cell r="L4320" t="str">
            <v>H</v>
          </cell>
          <cell r="M4320" t="str">
            <v>KIRGIZİSTAN</v>
          </cell>
        </row>
        <row r="4321">
          <cell r="E4321">
            <v>1</v>
          </cell>
          <cell r="F4321">
            <v>1</v>
          </cell>
          <cell r="H4321">
            <v>2</v>
          </cell>
          <cell r="L4321" t="str">
            <v>H</v>
          </cell>
          <cell r="M4321" t="str">
            <v>KIRGIZİSTAN</v>
          </cell>
        </row>
        <row r="4322">
          <cell r="E4322">
            <v>1</v>
          </cell>
          <cell r="F4322">
            <v>1</v>
          </cell>
          <cell r="H4322">
            <v>2</v>
          </cell>
          <cell r="L4322" t="str">
            <v>H</v>
          </cell>
          <cell r="M4322" t="str">
            <v>D</v>
          </cell>
        </row>
        <row r="4323">
          <cell r="E4323">
            <v>1</v>
          </cell>
          <cell r="F4323">
            <v>1</v>
          </cell>
          <cell r="H4323">
            <v>2</v>
          </cell>
          <cell r="L4323" t="str">
            <v>H</v>
          </cell>
          <cell r="M4323" t="str">
            <v>D</v>
          </cell>
        </row>
        <row r="4324">
          <cell r="E4324">
            <v>1</v>
          </cell>
          <cell r="F4324">
            <v>2</v>
          </cell>
          <cell r="H4324">
            <v>2</v>
          </cell>
          <cell r="L4324" t="str">
            <v>H</v>
          </cell>
          <cell r="M4324" t="str">
            <v>KIRGIZİSTAN</v>
          </cell>
        </row>
        <row r="4325">
          <cell r="E4325">
            <v>1</v>
          </cell>
          <cell r="F4325">
            <v>2</v>
          </cell>
          <cell r="H4325">
            <v>2</v>
          </cell>
          <cell r="L4325" t="str">
            <v>H</v>
          </cell>
          <cell r="M4325" t="str">
            <v>KIRGIZİSTAN</v>
          </cell>
        </row>
        <row r="4326">
          <cell r="E4326">
            <v>1</v>
          </cell>
          <cell r="F4326">
            <v>2</v>
          </cell>
          <cell r="H4326">
            <v>2</v>
          </cell>
          <cell r="L4326" t="str">
            <v>H</v>
          </cell>
          <cell r="M4326" t="str">
            <v>KIRGIZİSTAN</v>
          </cell>
        </row>
        <row r="4327">
          <cell r="E4327">
            <v>1</v>
          </cell>
          <cell r="F4327">
            <v>2</v>
          </cell>
          <cell r="H4327">
            <v>2</v>
          </cell>
          <cell r="L4327" t="str">
            <v>H</v>
          </cell>
          <cell r="M4327" t="str">
            <v>KIRGIZİSTAN</v>
          </cell>
        </row>
        <row r="4328">
          <cell r="E4328">
            <v>1</v>
          </cell>
          <cell r="F4328">
            <v>2</v>
          </cell>
          <cell r="H4328">
            <v>2</v>
          </cell>
          <cell r="L4328">
            <v>1</v>
          </cell>
          <cell r="M4328" t="str">
            <v>KIRGIZİSTAN</v>
          </cell>
        </row>
        <row r="4329">
          <cell r="E4329">
            <v>1</v>
          </cell>
          <cell r="F4329">
            <v>2</v>
          </cell>
          <cell r="H4329">
            <v>2</v>
          </cell>
          <cell r="L4329" t="str">
            <v>H</v>
          </cell>
          <cell r="M4329" t="str">
            <v>KIRGIZİSTAN</v>
          </cell>
        </row>
        <row r="4330">
          <cell r="E4330">
            <v>1</v>
          </cell>
          <cell r="F4330">
            <v>2</v>
          </cell>
          <cell r="H4330">
            <v>2</v>
          </cell>
          <cell r="L4330" t="str">
            <v>H</v>
          </cell>
          <cell r="M4330" t="str">
            <v>KIRGIZİSTAN</v>
          </cell>
        </row>
        <row r="4331">
          <cell r="E4331">
            <v>1</v>
          </cell>
          <cell r="F4331">
            <v>2</v>
          </cell>
          <cell r="H4331">
            <v>2</v>
          </cell>
          <cell r="L4331" t="str">
            <v>H</v>
          </cell>
          <cell r="M4331" t="str">
            <v>KIRGIZİSTAN</v>
          </cell>
        </row>
        <row r="4332">
          <cell r="E4332">
            <v>1</v>
          </cell>
          <cell r="F4332">
            <v>2</v>
          </cell>
          <cell r="H4332">
            <v>2</v>
          </cell>
          <cell r="L4332" t="str">
            <v>H</v>
          </cell>
          <cell r="M4332" t="str">
            <v>KIRGIZİSTAN</v>
          </cell>
        </row>
        <row r="4333">
          <cell r="E4333">
            <v>1</v>
          </cell>
          <cell r="F4333">
            <v>2</v>
          </cell>
          <cell r="H4333">
            <v>2</v>
          </cell>
          <cell r="L4333" t="str">
            <v>H</v>
          </cell>
          <cell r="M4333" t="str">
            <v>KIRGIZİSTAN</v>
          </cell>
        </row>
        <row r="4334">
          <cell r="E4334">
            <v>1</v>
          </cell>
          <cell r="F4334">
            <v>2</v>
          </cell>
          <cell r="H4334">
            <v>2</v>
          </cell>
          <cell r="L4334" t="str">
            <v>H</v>
          </cell>
          <cell r="M4334" t="str">
            <v>KIRGIZİSTAN</v>
          </cell>
        </row>
        <row r="4335">
          <cell r="E4335">
            <v>1</v>
          </cell>
          <cell r="F4335">
            <v>2</v>
          </cell>
          <cell r="H4335">
            <v>2</v>
          </cell>
          <cell r="L4335" t="str">
            <v>H</v>
          </cell>
          <cell r="M4335" t="str">
            <v>KIRGIZİSTAN</v>
          </cell>
        </row>
        <row r="4336">
          <cell r="E4336">
            <v>1</v>
          </cell>
          <cell r="F4336">
            <v>2</v>
          </cell>
          <cell r="H4336">
            <v>2</v>
          </cell>
          <cell r="L4336" t="str">
            <v>H</v>
          </cell>
          <cell r="M4336" t="str">
            <v>KIRGIZİSTAN</v>
          </cell>
        </row>
        <row r="4337">
          <cell r="E4337">
            <v>1</v>
          </cell>
          <cell r="F4337">
            <v>2</v>
          </cell>
          <cell r="H4337">
            <v>2</v>
          </cell>
          <cell r="L4337" t="str">
            <v>H</v>
          </cell>
          <cell r="M4337" t="str">
            <v>KIRGIZİSTAN</v>
          </cell>
        </row>
        <row r="4338">
          <cell r="E4338">
            <v>1</v>
          </cell>
          <cell r="F4338">
            <v>2</v>
          </cell>
          <cell r="H4338">
            <v>2</v>
          </cell>
          <cell r="L4338" t="str">
            <v>H</v>
          </cell>
          <cell r="M4338" t="str">
            <v>KIRGIZİSTAN</v>
          </cell>
        </row>
        <row r="4339">
          <cell r="E4339">
            <v>1</v>
          </cell>
          <cell r="F4339">
            <v>2</v>
          </cell>
          <cell r="H4339">
            <v>2</v>
          </cell>
          <cell r="L4339" t="str">
            <v>H</v>
          </cell>
          <cell r="M4339" t="str">
            <v>KIRGIZİSTAN</v>
          </cell>
        </row>
        <row r="4340">
          <cell r="E4340">
            <v>1</v>
          </cell>
          <cell r="F4340">
            <v>2</v>
          </cell>
          <cell r="H4340">
            <v>2</v>
          </cell>
          <cell r="L4340" t="str">
            <v>H</v>
          </cell>
          <cell r="M4340" t="str">
            <v>KIRGIZİSTAN</v>
          </cell>
        </row>
        <row r="4341">
          <cell r="E4341">
            <v>1</v>
          </cell>
          <cell r="F4341">
            <v>2</v>
          </cell>
          <cell r="H4341">
            <v>2</v>
          </cell>
          <cell r="L4341" t="str">
            <v>H</v>
          </cell>
          <cell r="M4341" t="str">
            <v>KIRGIZİSTAN</v>
          </cell>
        </row>
        <row r="4342">
          <cell r="E4342">
            <v>1</v>
          </cell>
          <cell r="F4342">
            <v>2</v>
          </cell>
          <cell r="H4342">
            <v>2</v>
          </cell>
          <cell r="L4342" t="str">
            <v>H</v>
          </cell>
          <cell r="M4342" t="str">
            <v>KIRGIZİSTAN</v>
          </cell>
        </row>
        <row r="4343">
          <cell r="E4343">
            <v>1</v>
          </cell>
          <cell r="F4343">
            <v>2</v>
          </cell>
          <cell r="H4343">
            <v>2</v>
          </cell>
          <cell r="L4343" t="str">
            <v>H</v>
          </cell>
          <cell r="M4343" t="str">
            <v>KIRGIZİSTAN</v>
          </cell>
        </row>
        <row r="4344">
          <cell r="E4344">
            <v>1</v>
          </cell>
          <cell r="F4344">
            <v>2</v>
          </cell>
          <cell r="H4344">
            <v>2</v>
          </cell>
          <cell r="L4344" t="str">
            <v>H</v>
          </cell>
          <cell r="M4344" t="str">
            <v>D</v>
          </cell>
        </row>
        <row r="4345">
          <cell r="E4345">
            <v>1</v>
          </cell>
          <cell r="F4345">
            <v>2</v>
          </cell>
          <cell r="H4345">
            <v>2</v>
          </cell>
          <cell r="L4345" t="str">
            <v>H</v>
          </cell>
          <cell r="M4345" t="str">
            <v>D</v>
          </cell>
        </row>
        <row r="4346">
          <cell r="E4346">
            <v>1</v>
          </cell>
          <cell r="F4346">
            <v>2</v>
          </cell>
          <cell r="H4346">
            <v>2</v>
          </cell>
          <cell r="L4346" t="str">
            <v>H</v>
          </cell>
          <cell r="M4346" t="str">
            <v>D</v>
          </cell>
        </row>
        <row r="4347">
          <cell r="E4347">
            <v>1</v>
          </cell>
          <cell r="F4347">
            <v>2</v>
          </cell>
          <cell r="H4347">
            <v>2</v>
          </cell>
          <cell r="L4347" t="str">
            <v>H</v>
          </cell>
          <cell r="M4347" t="str">
            <v>D</v>
          </cell>
        </row>
        <row r="4348">
          <cell r="E4348">
            <v>1</v>
          </cell>
          <cell r="F4348">
            <v>2</v>
          </cell>
          <cell r="H4348">
            <v>2</v>
          </cell>
          <cell r="L4348">
            <v>1</v>
          </cell>
          <cell r="M4348" t="str">
            <v>SNG</v>
          </cell>
        </row>
        <row r="4349">
          <cell r="E4349">
            <v>1</v>
          </cell>
          <cell r="F4349">
            <v>3</v>
          </cell>
          <cell r="H4349">
            <v>2</v>
          </cell>
          <cell r="L4349" t="str">
            <v>H</v>
          </cell>
          <cell r="M4349" t="str">
            <v>KIRGIZİSTAN</v>
          </cell>
        </row>
        <row r="4350">
          <cell r="E4350">
            <v>1</v>
          </cell>
          <cell r="F4350">
            <v>3</v>
          </cell>
          <cell r="H4350">
            <v>2</v>
          </cell>
          <cell r="L4350" t="str">
            <v>H</v>
          </cell>
          <cell r="M4350" t="str">
            <v>KIRGIZİSTAN</v>
          </cell>
        </row>
        <row r="4351">
          <cell r="E4351">
            <v>1</v>
          </cell>
          <cell r="F4351">
            <v>3</v>
          </cell>
          <cell r="H4351">
            <v>2</v>
          </cell>
          <cell r="L4351" t="str">
            <v>H</v>
          </cell>
          <cell r="M4351" t="str">
            <v>KIRGIZİSTAN</v>
          </cell>
        </row>
        <row r="4352">
          <cell r="E4352">
            <v>1</v>
          </cell>
          <cell r="F4352">
            <v>3</v>
          </cell>
          <cell r="H4352">
            <v>2</v>
          </cell>
          <cell r="L4352" t="str">
            <v>H</v>
          </cell>
          <cell r="M4352" t="str">
            <v>KIRGIZİSTAN</v>
          </cell>
        </row>
        <row r="4353">
          <cell r="E4353">
            <v>1</v>
          </cell>
          <cell r="F4353">
            <v>3</v>
          </cell>
          <cell r="H4353">
            <v>2</v>
          </cell>
          <cell r="L4353" t="str">
            <v>H</v>
          </cell>
          <cell r="M4353" t="str">
            <v>KIRGIZİSTAN</v>
          </cell>
        </row>
        <row r="4354">
          <cell r="E4354">
            <v>1</v>
          </cell>
          <cell r="F4354">
            <v>3</v>
          </cell>
          <cell r="H4354">
            <v>2</v>
          </cell>
          <cell r="L4354" t="str">
            <v>H</v>
          </cell>
          <cell r="M4354" t="str">
            <v>KIRGIZİSTAN</v>
          </cell>
        </row>
        <row r="4355">
          <cell r="E4355">
            <v>1</v>
          </cell>
          <cell r="F4355">
            <v>3</v>
          </cell>
          <cell r="H4355">
            <v>2</v>
          </cell>
          <cell r="L4355" t="str">
            <v>H</v>
          </cell>
          <cell r="M4355" t="str">
            <v>KIRGIZİSTAN</v>
          </cell>
        </row>
        <row r="4356">
          <cell r="E4356">
            <v>1</v>
          </cell>
          <cell r="F4356">
            <v>3</v>
          </cell>
          <cell r="H4356">
            <v>2</v>
          </cell>
          <cell r="L4356" t="str">
            <v>H</v>
          </cell>
          <cell r="M4356" t="str">
            <v>KIRGIZİSTAN</v>
          </cell>
        </row>
        <row r="4357">
          <cell r="E4357">
            <v>1</v>
          </cell>
          <cell r="F4357">
            <v>3</v>
          </cell>
          <cell r="H4357">
            <v>2</v>
          </cell>
          <cell r="L4357" t="str">
            <v>H</v>
          </cell>
          <cell r="M4357" t="str">
            <v>KIRGIZİSTAN</v>
          </cell>
        </row>
        <row r="4358">
          <cell r="E4358">
            <v>1</v>
          </cell>
          <cell r="F4358">
            <v>3</v>
          </cell>
          <cell r="H4358">
            <v>2</v>
          </cell>
          <cell r="L4358" t="str">
            <v>H</v>
          </cell>
          <cell r="M4358" t="str">
            <v>KIRGIZİSTAN</v>
          </cell>
        </row>
        <row r="4359">
          <cell r="E4359">
            <v>1</v>
          </cell>
          <cell r="F4359">
            <v>3</v>
          </cell>
          <cell r="H4359">
            <v>2</v>
          </cell>
          <cell r="L4359" t="str">
            <v>H</v>
          </cell>
          <cell r="M4359" t="str">
            <v>KIRGIZİSTAN</v>
          </cell>
        </row>
        <row r="4360">
          <cell r="E4360">
            <v>1</v>
          </cell>
          <cell r="F4360">
            <v>3</v>
          </cell>
          <cell r="H4360">
            <v>2</v>
          </cell>
          <cell r="L4360" t="str">
            <v>H</v>
          </cell>
          <cell r="M4360" t="str">
            <v>KIRGIZİSTAN</v>
          </cell>
        </row>
        <row r="4361">
          <cell r="E4361">
            <v>1</v>
          </cell>
          <cell r="F4361">
            <v>3</v>
          </cell>
          <cell r="H4361">
            <v>2</v>
          </cell>
          <cell r="L4361" t="str">
            <v>H</v>
          </cell>
          <cell r="M4361" t="str">
            <v>KIRGIZİSTAN</v>
          </cell>
        </row>
        <row r="4362">
          <cell r="E4362">
            <v>1</v>
          </cell>
          <cell r="F4362">
            <v>3</v>
          </cell>
          <cell r="H4362">
            <v>2</v>
          </cell>
          <cell r="L4362" t="str">
            <v>H</v>
          </cell>
          <cell r="M4362" t="str">
            <v>KIRGIZİSTAN</v>
          </cell>
        </row>
        <row r="4363">
          <cell r="E4363">
            <v>1</v>
          </cell>
          <cell r="F4363">
            <v>3</v>
          </cell>
          <cell r="H4363">
            <v>2</v>
          </cell>
          <cell r="L4363" t="str">
            <v>H</v>
          </cell>
          <cell r="M4363" t="str">
            <v>KIRGIZİSTAN</v>
          </cell>
        </row>
        <row r="4364">
          <cell r="E4364">
            <v>1</v>
          </cell>
          <cell r="F4364">
            <v>3</v>
          </cell>
          <cell r="H4364">
            <v>2</v>
          </cell>
          <cell r="L4364" t="str">
            <v>H</v>
          </cell>
          <cell r="M4364" t="str">
            <v>D</v>
          </cell>
        </row>
        <row r="4365">
          <cell r="E4365">
            <v>1</v>
          </cell>
          <cell r="F4365">
            <v>4</v>
          </cell>
          <cell r="H4365">
            <v>2</v>
          </cell>
          <cell r="L4365" t="str">
            <v>H</v>
          </cell>
          <cell r="M4365" t="str">
            <v>KIRGIZİSTAN</v>
          </cell>
        </row>
        <row r="4366">
          <cell r="E4366">
            <v>1</v>
          </cell>
          <cell r="F4366">
            <v>4</v>
          </cell>
          <cell r="H4366">
            <v>2</v>
          </cell>
          <cell r="L4366" t="str">
            <v>H</v>
          </cell>
          <cell r="M4366" t="str">
            <v>KIRGIZİSTAN</v>
          </cell>
        </row>
        <row r="4367">
          <cell r="E4367">
            <v>1</v>
          </cell>
          <cell r="F4367">
            <v>4</v>
          </cell>
          <cell r="H4367">
            <v>2</v>
          </cell>
          <cell r="L4367" t="str">
            <v>H</v>
          </cell>
          <cell r="M4367" t="str">
            <v>KIRGIZİSTAN</v>
          </cell>
        </row>
        <row r="4368">
          <cell r="E4368">
            <v>1</v>
          </cell>
          <cell r="F4368">
            <v>4</v>
          </cell>
          <cell r="H4368">
            <v>2</v>
          </cell>
          <cell r="L4368" t="str">
            <v>H</v>
          </cell>
          <cell r="M4368" t="str">
            <v>KIRGIZİSTAN</v>
          </cell>
        </row>
        <row r="4369">
          <cell r="E4369">
            <v>1</v>
          </cell>
          <cell r="F4369">
            <v>4</v>
          </cell>
          <cell r="H4369">
            <v>2</v>
          </cell>
          <cell r="L4369" t="str">
            <v>H</v>
          </cell>
          <cell r="M4369" t="str">
            <v>KIRGIZİSTAN</v>
          </cell>
        </row>
        <row r="4370">
          <cell r="E4370">
            <v>1</v>
          </cell>
          <cell r="F4370">
            <v>4</v>
          </cell>
          <cell r="H4370">
            <v>2</v>
          </cell>
          <cell r="L4370" t="str">
            <v>H</v>
          </cell>
          <cell r="M4370" t="str">
            <v>KIRGIZİSTAN</v>
          </cell>
        </row>
        <row r="4371">
          <cell r="E4371">
            <v>1</v>
          </cell>
          <cell r="F4371">
            <v>4</v>
          </cell>
          <cell r="H4371">
            <v>2</v>
          </cell>
          <cell r="L4371" t="str">
            <v>H</v>
          </cell>
          <cell r="M4371" t="str">
            <v>KIRGIZİSTAN</v>
          </cell>
        </row>
        <row r="4372">
          <cell r="E4372">
            <v>1</v>
          </cell>
          <cell r="F4372">
            <v>4</v>
          </cell>
          <cell r="H4372">
            <v>2</v>
          </cell>
          <cell r="L4372" t="str">
            <v>H</v>
          </cell>
          <cell r="M4372" t="str">
            <v>KIRGIZİSTAN</v>
          </cell>
        </row>
        <row r="4373">
          <cell r="E4373">
            <v>1</v>
          </cell>
          <cell r="F4373">
            <v>4</v>
          </cell>
          <cell r="H4373">
            <v>1</v>
          </cell>
          <cell r="L4373" t="str">
            <v>H</v>
          </cell>
          <cell r="M4373" t="str">
            <v>KIRGIZİSTAN</v>
          </cell>
        </row>
        <row r="4374">
          <cell r="E4374">
            <v>1</v>
          </cell>
          <cell r="F4374">
            <v>4</v>
          </cell>
          <cell r="H4374">
            <v>1</v>
          </cell>
          <cell r="L4374" t="str">
            <v>H</v>
          </cell>
          <cell r="M4374" t="str">
            <v>KIRGIZİSTAN</v>
          </cell>
        </row>
        <row r="4375">
          <cell r="E4375">
            <v>1</v>
          </cell>
          <cell r="F4375">
            <v>4</v>
          </cell>
          <cell r="H4375">
            <v>1</v>
          </cell>
          <cell r="L4375" t="str">
            <v>H</v>
          </cell>
          <cell r="M4375" t="str">
            <v>KIRGIZİSTAN</v>
          </cell>
        </row>
        <row r="4376">
          <cell r="E4376">
            <v>1</v>
          </cell>
          <cell r="F4376">
            <v>4</v>
          </cell>
          <cell r="H4376">
            <v>1</v>
          </cell>
          <cell r="L4376" t="str">
            <v>H</v>
          </cell>
          <cell r="M4376" t="str">
            <v>KIRGIZİSTAN</v>
          </cell>
        </row>
        <row r="4377">
          <cell r="E4377">
            <v>1</v>
          </cell>
          <cell r="F4377">
            <v>4</v>
          </cell>
          <cell r="H4377">
            <v>1</v>
          </cell>
          <cell r="L4377" t="str">
            <v>H</v>
          </cell>
          <cell r="M4377" t="str">
            <v>KIRGIZİSTAN</v>
          </cell>
        </row>
        <row r="4378">
          <cell r="E4378">
            <v>1</v>
          </cell>
          <cell r="F4378">
            <v>4</v>
          </cell>
          <cell r="H4378">
            <v>1</v>
          </cell>
          <cell r="L4378" t="str">
            <v>H</v>
          </cell>
          <cell r="M4378" t="str">
            <v>KIRGIZİSTAN</v>
          </cell>
        </row>
        <row r="4379">
          <cell r="E4379">
            <v>1</v>
          </cell>
          <cell r="F4379">
            <v>4</v>
          </cell>
          <cell r="H4379">
            <v>1</v>
          </cell>
          <cell r="L4379" t="str">
            <v>H</v>
          </cell>
          <cell r="M4379" t="str">
            <v>KIRGIZİSTAN</v>
          </cell>
        </row>
        <row r="4380">
          <cell r="E4380">
            <v>1</v>
          </cell>
          <cell r="F4380">
            <v>4</v>
          </cell>
          <cell r="H4380">
            <v>1</v>
          </cell>
          <cell r="L4380" t="str">
            <v>H</v>
          </cell>
          <cell r="M4380" t="str">
            <v>KIRGIZİSTAN</v>
          </cell>
        </row>
        <row r="4381">
          <cell r="E4381">
            <v>1</v>
          </cell>
          <cell r="F4381">
            <v>4</v>
          </cell>
          <cell r="H4381">
            <v>1</v>
          </cell>
          <cell r="L4381" t="str">
            <v>H</v>
          </cell>
          <cell r="M4381" t="str">
            <v>KIRGIZİSTAN</v>
          </cell>
        </row>
        <row r="4382">
          <cell r="E4382">
            <v>1</v>
          </cell>
          <cell r="F4382">
            <v>4</v>
          </cell>
          <cell r="H4382">
            <v>1</v>
          </cell>
          <cell r="L4382" t="str">
            <v>H</v>
          </cell>
          <cell r="M4382" t="str">
            <v>KIRGIZİSTAN</v>
          </cell>
        </row>
        <row r="4383">
          <cell r="E4383">
            <v>1</v>
          </cell>
          <cell r="F4383">
            <v>4</v>
          </cell>
          <cell r="H4383">
            <v>1</v>
          </cell>
          <cell r="L4383">
            <v>1</v>
          </cell>
          <cell r="M4383" t="str">
            <v>KIRGIZİSTAN</v>
          </cell>
        </row>
        <row r="4384">
          <cell r="E4384">
            <v>1</v>
          </cell>
          <cell r="F4384">
            <v>4</v>
          </cell>
          <cell r="H4384">
            <v>2</v>
          </cell>
          <cell r="L4384" t="str">
            <v>H</v>
          </cell>
          <cell r="M4384" t="str">
            <v>D</v>
          </cell>
        </row>
        <row r="4385">
          <cell r="E4385">
            <v>1</v>
          </cell>
          <cell r="F4385">
            <v>4</v>
          </cell>
          <cell r="H4385">
            <v>2</v>
          </cell>
          <cell r="L4385" t="str">
            <v>H</v>
          </cell>
          <cell r="M4385" t="str">
            <v>D</v>
          </cell>
        </row>
        <row r="4386">
          <cell r="E4386">
            <v>1</v>
          </cell>
          <cell r="F4386">
            <v>4</v>
          </cell>
          <cell r="H4386">
            <v>2</v>
          </cell>
          <cell r="L4386" t="str">
            <v>H</v>
          </cell>
          <cell r="M4386" t="str">
            <v>D</v>
          </cell>
        </row>
        <row r="4387">
          <cell r="E4387">
            <v>1</v>
          </cell>
          <cell r="F4387">
            <v>5</v>
          </cell>
          <cell r="H4387">
            <v>2</v>
          </cell>
          <cell r="L4387" t="str">
            <v>H</v>
          </cell>
          <cell r="M4387" t="str">
            <v>KIRGIZİSTAN</v>
          </cell>
        </row>
        <row r="4388">
          <cell r="E4388">
            <v>1</v>
          </cell>
          <cell r="F4388">
            <v>5</v>
          </cell>
          <cell r="H4388">
            <v>2</v>
          </cell>
          <cell r="L4388">
            <v>1</v>
          </cell>
          <cell r="M4388" t="str">
            <v>KIRGIZİSTAN</v>
          </cell>
        </row>
        <row r="4389">
          <cell r="E4389">
            <v>1</v>
          </cell>
          <cell r="F4389">
            <v>5</v>
          </cell>
          <cell r="H4389">
            <v>2</v>
          </cell>
          <cell r="L4389" t="str">
            <v>H</v>
          </cell>
          <cell r="M4389" t="str">
            <v>KIRGIZİSTAN</v>
          </cell>
        </row>
        <row r="4390">
          <cell r="E4390">
            <v>1</v>
          </cell>
          <cell r="F4390">
            <v>5</v>
          </cell>
          <cell r="H4390">
            <v>2</v>
          </cell>
          <cell r="L4390" t="str">
            <v>H</v>
          </cell>
          <cell r="M4390" t="str">
            <v>KIRGIZİSTAN</v>
          </cell>
        </row>
        <row r="4391">
          <cell r="E4391">
            <v>1</v>
          </cell>
          <cell r="F4391">
            <v>5</v>
          </cell>
          <cell r="H4391">
            <v>2</v>
          </cell>
          <cell r="L4391" t="str">
            <v>H</v>
          </cell>
          <cell r="M4391" t="str">
            <v>KIRGIZİSTAN</v>
          </cell>
        </row>
        <row r="4392">
          <cell r="E4392">
            <v>1</v>
          </cell>
          <cell r="F4392">
            <v>5</v>
          </cell>
          <cell r="H4392">
            <v>2</v>
          </cell>
          <cell r="L4392" t="str">
            <v>H</v>
          </cell>
          <cell r="M4392" t="str">
            <v>KIRGIZİSTAN</v>
          </cell>
        </row>
        <row r="4393">
          <cell r="E4393">
            <v>1</v>
          </cell>
          <cell r="F4393">
            <v>5</v>
          </cell>
          <cell r="H4393">
            <v>2</v>
          </cell>
          <cell r="L4393" t="str">
            <v>H</v>
          </cell>
          <cell r="M4393" t="str">
            <v>KIRGIZİSTAN</v>
          </cell>
        </row>
        <row r="4394">
          <cell r="E4394">
            <v>1</v>
          </cell>
          <cell r="F4394">
            <v>5</v>
          </cell>
          <cell r="H4394">
            <v>2</v>
          </cell>
          <cell r="L4394" t="str">
            <v>H</v>
          </cell>
          <cell r="M4394" t="str">
            <v>KIRGIZİSTAN</v>
          </cell>
        </row>
        <row r="4395">
          <cell r="E4395">
            <v>1</v>
          </cell>
          <cell r="F4395">
            <v>5</v>
          </cell>
          <cell r="H4395">
            <v>2</v>
          </cell>
          <cell r="L4395" t="str">
            <v>H</v>
          </cell>
          <cell r="M4395" t="str">
            <v>KIRGIZİSTAN</v>
          </cell>
        </row>
        <row r="4396">
          <cell r="E4396">
            <v>1</v>
          </cell>
          <cell r="F4396">
            <v>5</v>
          </cell>
          <cell r="H4396">
            <v>2</v>
          </cell>
          <cell r="L4396" t="str">
            <v>H</v>
          </cell>
          <cell r="M4396" t="str">
            <v>KIRGIZİSTAN</v>
          </cell>
        </row>
        <row r="4397">
          <cell r="E4397">
            <v>1</v>
          </cell>
          <cell r="F4397">
            <v>5</v>
          </cell>
          <cell r="H4397">
            <v>2</v>
          </cell>
          <cell r="L4397" t="str">
            <v>H</v>
          </cell>
          <cell r="M4397" t="str">
            <v>D</v>
          </cell>
        </row>
        <row r="4398">
          <cell r="E4398">
            <v>1</v>
          </cell>
          <cell r="F4398">
            <v>5</v>
          </cell>
          <cell r="H4398">
            <v>2</v>
          </cell>
          <cell r="L4398" t="str">
            <v>H</v>
          </cell>
          <cell r="M4398" t="str">
            <v>D</v>
          </cell>
        </row>
        <row r="4399">
          <cell r="E4399">
            <v>1</v>
          </cell>
          <cell r="F4399">
            <v>5</v>
          </cell>
          <cell r="H4399">
            <v>2</v>
          </cell>
          <cell r="L4399" t="str">
            <v>H</v>
          </cell>
          <cell r="M4399" t="str">
            <v>D</v>
          </cell>
        </row>
        <row r="4400">
          <cell r="E4400">
            <v>1</v>
          </cell>
          <cell r="F4400">
            <v>5</v>
          </cell>
          <cell r="H4400">
            <v>2</v>
          </cell>
          <cell r="L4400" t="str">
            <v>H</v>
          </cell>
          <cell r="M4400" t="str">
            <v>D</v>
          </cell>
        </row>
        <row r="4401">
          <cell r="E4401">
            <v>1</v>
          </cell>
          <cell r="F4401">
            <v>5</v>
          </cell>
          <cell r="H4401">
            <v>2</v>
          </cell>
          <cell r="L4401" t="str">
            <v>H</v>
          </cell>
          <cell r="M4401" t="str">
            <v>D</v>
          </cell>
        </row>
        <row r="4402">
          <cell r="E4402">
            <v>1</v>
          </cell>
          <cell r="F4402">
            <v>5</v>
          </cell>
          <cell r="H4402">
            <v>2</v>
          </cell>
          <cell r="L4402" t="str">
            <v>H</v>
          </cell>
          <cell r="M4402" t="str">
            <v>D</v>
          </cell>
        </row>
        <row r="4403">
          <cell r="E4403">
            <v>1</v>
          </cell>
          <cell r="F4403">
            <v>5</v>
          </cell>
          <cell r="H4403">
            <v>2</v>
          </cell>
          <cell r="L4403" t="str">
            <v>H</v>
          </cell>
          <cell r="M4403" t="str">
            <v>D</v>
          </cell>
        </row>
        <row r="4404">
          <cell r="E4404">
            <v>1</v>
          </cell>
          <cell r="F4404">
            <v>5</v>
          </cell>
          <cell r="H4404">
            <v>2</v>
          </cell>
          <cell r="L4404" t="str">
            <v>H</v>
          </cell>
          <cell r="M4404" t="str">
            <v>D</v>
          </cell>
        </row>
        <row r="4405">
          <cell r="E4405">
            <v>1</v>
          </cell>
          <cell r="F4405">
            <v>5</v>
          </cell>
          <cell r="H4405">
            <v>2</v>
          </cell>
          <cell r="L4405" t="str">
            <v>H</v>
          </cell>
          <cell r="M4405" t="str">
            <v>D</v>
          </cell>
        </row>
        <row r="4406">
          <cell r="E4406">
            <v>1</v>
          </cell>
          <cell r="F4406">
            <v>6</v>
          </cell>
          <cell r="H4406">
            <v>2</v>
          </cell>
          <cell r="L4406" t="str">
            <v>H</v>
          </cell>
          <cell r="M4406" t="str">
            <v>KIRGIZİSTAN</v>
          </cell>
        </row>
        <row r="4407">
          <cell r="E4407">
            <v>1</v>
          </cell>
          <cell r="F4407">
            <v>6</v>
          </cell>
          <cell r="H4407">
            <v>2</v>
          </cell>
          <cell r="L4407" t="str">
            <v>H</v>
          </cell>
          <cell r="M4407" t="str">
            <v>KIRGIZİSTAN</v>
          </cell>
        </row>
        <row r="4408">
          <cell r="E4408">
            <v>1</v>
          </cell>
          <cell r="F4408">
            <v>6</v>
          </cell>
          <cell r="H4408">
            <v>2</v>
          </cell>
          <cell r="L4408" t="str">
            <v>H</v>
          </cell>
          <cell r="M4408" t="str">
            <v>KIRGIZİSTAN</v>
          </cell>
        </row>
        <row r="4409">
          <cell r="E4409">
            <v>1</v>
          </cell>
          <cell r="F4409">
            <v>6</v>
          </cell>
          <cell r="H4409">
            <v>2</v>
          </cell>
          <cell r="L4409" t="str">
            <v>H</v>
          </cell>
          <cell r="M4409" t="str">
            <v>KIRGIZİSTAN</v>
          </cell>
        </row>
        <row r="4410">
          <cell r="E4410">
            <v>1</v>
          </cell>
          <cell r="F4410">
            <v>6</v>
          </cell>
          <cell r="H4410">
            <v>2</v>
          </cell>
          <cell r="L4410" t="str">
            <v>H</v>
          </cell>
          <cell r="M4410" t="str">
            <v>KIRGIZİSTAN</v>
          </cell>
        </row>
        <row r="4411">
          <cell r="E4411">
            <v>1</v>
          </cell>
          <cell r="F4411">
            <v>6</v>
          </cell>
          <cell r="H4411">
            <v>2</v>
          </cell>
          <cell r="L4411" t="str">
            <v>H</v>
          </cell>
          <cell r="M4411" t="str">
            <v>KIRGIZİSTAN</v>
          </cell>
        </row>
        <row r="4412">
          <cell r="E4412">
            <v>1</v>
          </cell>
          <cell r="F4412">
            <v>6</v>
          </cell>
          <cell r="H4412">
            <v>2</v>
          </cell>
          <cell r="L4412" t="str">
            <v>H</v>
          </cell>
          <cell r="M4412" t="str">
            <v>KIRGIZİSTAN</v>
          </cell>
        </row>
        <row r="4413">
          <cell r="E4413">
            <v>1</v>
          </cell>
          <cell r="F4413">
            <v>6</v>
          </cell>
          <cell r="H4413">
            <v>2</v>
          </cell>
          <cell r="L4413" t="str">
            <v>H</v>
          </cell>
          <cell r="M4413" t="str">
            <v>KIRGIZİSTAN</v>
          </cell>
        </row>
        <row r="4414">
          <cell r="E4414">
            <v>1</v>
          </cell>
          <cell r="F4414">
            <v>6</v>
          </cell>
          <cell r="H4414">
            <v>2</v>
          </cell>
          <cell r="L4414">
            <v>1</v>
          </cell>
          <cell r="M4414" t="str">
            <v>KIRGIZİSTAN</v>
          </cell>
        </row>
        <row r="4415">
          <cell r="E4415">
            <v>1</v>
          </cell>
          <cell r="F4415">
            <v>6</v>
          </cell>
          <cell r="H4415">
            <v>2</v>
          </cell>
          <cell r="L4415" t="str">
            <v>H</v>
          </cell>
          <cell r="M4415" t="str">
            <v>KIRGIZİSTAN</v>
          </cell>
        </row>
        <row r="4416">
          <cell r="E4416">
            <v>1</v>
          </cell>
          <cell r="F4416">
            <v>6</v>
          </cell>
          <cell r="H4416">
            <v>2</v>
          </cell>
          <cell r="L4416" t="str">
            <v>H</v>
          </cell>
          <cell r="M4416" t="str">
            <v>KIRGIZİSTAN</v>
          </cell>
        </row>
        <row r="4417">
          <cell r="E4417">
            <v>1</v>
          </cell>
          <cell r="F4417">
            <v>6</v>
          </cell>
          <cell r="H4417">
            <v>2</v>
          </cell>
          <cell r="L4417" t="str">
            <v>H</v>
          </cell>
          <cell r="M4417" t="str">
            <v>KIRGIZİSTAN</v>
          </cell>
        </row>
        <row r="4418">
          <cell r="E4418">
            <v>1</v>
          </cell>
          <cell r="F4418">
            <v>6</v>
          </cell>
          <cell r="H4418">
            <v>2</v>
          </cell>
          <cell r="L4418" t="str">
            <v>H</v>
          </cell>
          <cell r="M4418" t="str">
            <v>KIRGIZİSTAN</v>
          </cell>
        </row>
        <row r="4419">
          <cell r="E4419">
            <v>1</v>
          </cell>
          <cell r="F4419">
            <v>6</v>
          </cell>
          <cell r="H4419">
            <v>2</v>
          </cell>
          <cell r="L4419" t="str">
            <v>H</v>
          </cell>
          <cell r="M4419" t="str">
            <v>KIRGIZİSTAN</v>
          </cell>
        </row>
        <row r="4420">
          <cell r="E4420">
            <v>1</v>
          </cell>
          <cell r="F4420">
            <v>6</v>
          </cell>
          <cell r="H4420">
            <v>2</v>
          </cell>
          <cell r="L4420" t="str">
            <v>H</v>
          </cell>
          <cell r="M4420" t="str">
            <v>KIRGIZİSTAN</v>
          </cell>
        </row>
        <row r="4421">
          <cell r="E4421">
            <v>1</v>
          </cell>
          <cell r="F4421">
            <v>6</v>
          </cell>
          <cell r="H4421">
            <v>2</v>
          </cell>
          <cell r="L4421">
            <v>1</v>
          </cell>
          <cell r="M4421" t="str">
            <v>KIRGIZİSTAN</v>
          </cell>
        </row>
        <row r="4422">
          <cell r="E4422">
            <v>1</v>
          </cell>
          <cell r="F4422">
            <v>6</v>
          </cell>
          <cell r="H4422">
            <v>2</v>
          </cell>
          <cell r="L4422" t="str">
            <v>H</v>
          </cell>
          <cell r="M4422" t="str">
            <v>KIRGIZİSTAN</v>
          </cell>
        </row>
        <row r="4423">
          <cell r="E4423">
            <v>1</v>
          </cell>
          <cell r="F4423">
            <v>6</v>
          </cell>
          <cell r="H4423">
            <v>2</v>
          </cell>
          <cell r="L4423" t="str">
            <v>H</v>
          </cell>
          <cell r="M4423" t="str">
            <v>KIRGIZİSTAN</v>
          </cell>
        </row>
        <row r="4424">
          <cell r="E4424">
            <v>1</v>
          </cell>
          <cell r="F4424">
            <v>6</v>
          </cell>
          <cell r="H4424">
            <v>2</v>
          </cell>
          <cell r="L4424" t="str">
            <v>H</v>
          </cell>
          <cell r="M4424" t="str">
            <v>KIRGIZİSTAN</v>
          </cell>
        </row>
        <row r="4425">
          <cell r="E4425">
            <v>1</v>
          </cell>
          <cell r="F4425">
            <v>6</v>
          </cell>
          <cell r="H4425">
            <v>2</v>
          </cell>
          <cell r="L4425" t="str">
            <v>H</v>
          </cell>
          <cell r="M4425" t="str">
            <v>KIRGIZİSTAN</v>
          </cell>
        </row>
        <row r="4426">
          <cell r="E4426">
            <v>1</v>
          </cell>
          <cell r="F4426">
            <v>7</v>
          </cell>
          <cell r="H4426">
            <v>2</v>
          </cell>
          <cell r="L4426" t="str">
            <v>H</v>
          </cell>
          <cell r="M4426" t="str">
            <v>KIRGIZİSTAN</v>
          </cell>
        </row>
        <row r="4427">
          <cell r="E4427">
            <v>1</v>
          </cell>
          <cell r="F4427">
            <v>7</v>
          </cell>
          <cell r="H4427">
            <v>2</v>
          </cell>
          <cell r="L4427" t="str">
            <v>H</v>
          </cell>
          <cell r="M4427" t="str">
            <v>KIRGIZİSTAN</v>
          </cell>
        </row>
        <row r="4428">
          <cell r="E4428">
            <v>1</v>
          </cell>
          <cell r="F4428">
            <v>7</v>
          </cell>
          <cell r="H4428">
            <v>2</v>
          </cell>
          <cell r="L4428" t="str">
            <v>H</v>
          </cell>
          <cell r="M4428" t="str">
            <v>KIRGIZİSTAN</v>
          </cell>
        </row>
        <row r="4429">
          <cell r="E4429">
            <v>1</v>
          </cell>
          <cell r="F4429">
            <v>7</v>
          </cell>
          <cell r="H4429">
            <v>2</v>
          </cell>
          <cell r="L4429" t="str">
            <v>H</v>
          </cell>
          <cell r="M4429" t="str">
            <v>KIRGIZİSTAN</v>
          </cell>
        </row>
        <row r="4430">
          <cell r="E4430">
            <v>1</v>
          </cell>
          <cell r="F4430">
            <v>7</v>
          </cell>
          <cell r="H4430">
            <v>2</v>
          </cell>
          <cell r="L4430" t="str">
            <v>H</v>
          </cell>
          <cell r="M4430" t="str">
            <v>KIRGIZİSTAN</v>
          </cell>
        </row>
        <row r="4431">
          <cell r="E4431">
            <v>1</v>
          </cell>
          <cell r="F4431">
            <v>7</v>
          </cell>
          <cell r="H4431">
            <v>2</v>
          </cell>
          <cell r="L4431" t="str">
            <v>H</v>
          </cell>
          <cell r="M4431" t="str">
            <v>KIRGIZİSTAN</v>
          </cell>
        </row>
        <row r="4432">
          <cell r="E4432">
            <v>1</v>
          </cell>
          <cell r="F4432">
            <v>7</v>
          </cell>
          <cell r="H4432">
            <v>2</v>
          </cell>
          <cell r="L4432" t="str">
            <v>H</v>
          </cell>
          <cell r="M4432" t="str">
            <v>KIRGIZİSTAN</v>
          </cell>
        </row>
        <row r="4433">
          <cell r="E4433">
            <v>1</v>
          </cell>
          <cell r="F4433">
            <v>7</v>
          </cell>
          <cell r="H4433">
            <v>2</v>
          </cell>
          <cell r="L4433" t="str">
            <v>H</v>
          </cell>
          <cell r="M4433" t="str">
            <v>KIRGIZİSTAN</v>
          </cell>
        </row>
        <row r="4434">
          <cell r="E4434">
            <v>1</v>
          </cell>
          <cell r="F4434">
            <v>7</v>
          </cell>
          <cell r="H4434">
            <v>2</v>
          </cell>
          <cell r="L4434" t="str">
            <v>H</v>
          </cell>
          <cell r="M4434" t="str">
            <v>KIRGIZİSTAN</v>
          </cell>
        </row>
        <row r="4435">
          <cell r="E4435">
            <v>1</v>
          </cell>
          <cell r="F4435">
            <v>7</v>
          </cell>
          <cell r="H4435">
            <v>2</v>
          </cell>
          <cell r="L4435" t="str">
            <v>H</v>
          </cell>
          <cell r="M4435" t="str">
            <v>KIRGIZİSTAN</v>
          </cell>
        </row>
        <row r="4436">
          <cell r="E4436">
            <v>1</v>
          </cell>
          <cell r="F4436">
            <v>7</v>
          </cell>
          <cell r="H4436">
            <v>2</v>
          </cell>
          <cell r="L4436" t="str">
            <v>H</v>
          </cell>
          <cell r="M4436" t="str">
            <v>KIRGIZİSTAN</v>
          </cell>
        </row>
        <row r="4437">
          <cell r="E4437">
            <v>1</v>
          </cell>
          <cell r="F4437">
            <v>7</v>
          </cell>
          <cell r="H4437">
            <v>2</v>
          </cell>
          <cell r="L4437" t="str">
            <v>H</v>
          </cell>
          <cell r="M4437" t="str">
            <v>KIRGIZİSTAN</v>
          </cell>
        </row>
        <row r="4438">
          <cell r="E4438">
            <v>1</v>
          </cell>
          <cell r="F4438">
            <v>7</v>
          </cell>
          <cell r="H4438">
            <v>2</v>
          </cell>
          <cell r="L4438" t="str">
            <v>H</v>
          </cell>
          <cell r="M4438" t="str">
            <v>KIRGIZİSTAN</v>
          </cell>
        </row>
        <row r="4439">
          <cell r="E4439">
            <v>1</v>
          </cell>
          <cell r="F4439">
            <v>7</v>
          </cell>
          <cell r="H4439">
            <v>2</v>
          </cell>
          <cell r="L4439" t="str">
            <v>H</v>
          </cell>
          <cell r="M4439" t="str">
            <v>KIRGIZİSTAN</v>
          </cell>
        </row>
        <row r="4440">
          <cell r="E4440">
            <v>1</v>
          </cell>
          <cell r="F4440">
            <v>7</v>
          </cell>
          <cell r="H4440">
            <v>2</v>
          </cell>
          <cell r="L4440" t="str">
            <v>H</v>
          </cell>
          <cell r="M4440" t="str">
            <v>KIRGIZİSTAN</v>
          </cell>
        </row>
        <row r="4441">
          <cell r="E4441">
            <v>1</v>
          </cell>
          <cell r="F4441">
            <v>8</v>
          </cell>
          <cell r="H4441">
            <v>2</v>
          </cell>
          <cell r="L4441">
            <v>1</v>
          </cell>
          <cell r="M4441" t="str">
            <v>KIRGIZİSTAN</v>
          </cell>
        </row>
        <row r="4442">
          <cell r="E4442">
            <v>1</v>
          </cell>
          <cell r="F4442">
            <v>8</v>
          </cell>
          <cell r="H4442">
            <v>2</v>
          </cell>
          <cell r="L4442" t="str">
            <v>H</v>
          </cell>
          <cell r="M4442" t="str">
            <v>KIRGIZİSTAN</v>
          </cell>
        </row>
        <row r="4443">
          <cell r="E4443">
            <v>1</v>
          </cell>
          <cell r="F4443">
            <v>8</v>
          </cell>
          <cell r="H4443">
            <v>2</v>
          </cell>
          <cell r="L4443" t="str">
            <v>H</v>
          </cell>
          <cell r="M4443" t="str">
            <v>KIRGIZİSTAN</v>
          </cell>
        </row>
        <row r="4444">
          <cell r="E4444">
            <v>1</v>
          </cell>
          <cell r="F4444">
            <v>8</v>
          </cell>
          <cell r="H4444">
            <v>2</v>
          </cell>
          <cell r="L4444" t="str">
            <v>H</v>
          </cell>
          <cell r="M4444" t="str">
            <v>KIRGIZİSTAN</v>
          </cell>
        </row>
        <row r="4445">
          <cell r="E4445">
            <v>1</v>
          </cell>
          <cell r="F4445">
            <v>8</v>
          </cell>
          <cell r="H4445">
            <v>2</v>
          </cell>
          <cell r="L4445" t="str">
            <v>H</v>
          </cell>
          <cell r="M4445" t="str">
            <v>KIRGIZİSTAN</v>
          </cell>
        </row>
        <row r="4446">
          <cell r="E4446">
            <v>1</v>
          </cell>
          <cell r="F4446">
            <v>8</v>
          </cell>
          <cell r="H4446">
            <v>2</v>
          </cell>
          <cell r="L4446" t="str">
            <v>H</v>
          </cell>
          <cell r="M4446" t="str">
            <v>KIRGIZİSTAN</v>
          </cell>
        </row>
        <row r="4447">
          <cell r="E4447">
            <v>1</v>
          </cell>
          <cell r="F4447">
            <v>8</v>
          </cell>
          <cell r="H4447">
            <v>2</v>
          </cell>
          <cell r="L4447" t="str">
            <v>H</v>
          </cell>
          <cell r="M4447" t="str">
            <v>KIRGIZİSTAN</v>
          </cell>
        </row>
        <row r="4448">
          <cell r="E4448">
            <v>1</v>
          </cell>
          <cell r="F4448">
            <v>8</v>
          </cell>
          <cell r="H4448">
            <v>2</v>
          </cell>
          <cell r="L4448" t="str">
            <v>H</v>
          </cell>
          <cell r="M4448" t="str">
            <v>KIRGIZİSTAN</v>
          </cell>
        </row>
        <row r="4449">
          <cell r="E4449">
            <v>1</v>
          </cell>
          <cell r="F4449">
            <v>8</v>
          </cell>
          <cell r="H4449">
            <v>2</v>
          </cell>
          <cell r="L4449" t="str">
            <v>H</v>
          </cell>
          <cell r="M4449" t="str">
            <v>KIRGIZİSTAN</v>
          </cell>
        </row>
        <row r="4450">
          <cell r="E4450">
            <v>1</v>
          </cell>
          <cell r="F4450">
            <v>8</v>
          </cell>
          <cell r="H4450">
            <v>2</v>
          </cell>
          <cell r="L4450" t="str">
            <v>H</v>
          </cell>
          <cell r="M4450" t="str">
            <v>KIRGIZİSTAN</v>
          </cell>
        </row>
        <row r="4451">
          <cell r="E4451">
            <v>1</v>
          </cell>
          <cell r="F4451">
            <v>8</v>
          </cell>
          <cell r="H4451">
            <v>2</v>
          </cell>
          <cell r="L4451" t="str">
            <v>H</v>
          </cell>
          <cell r="M4451" t="str">
            <v>KIRGIZİSTAN</v>
          </cell>
        </row>
        <row r="4452">
          <cell r="E4452">
            <v>1</v>
          </cell>
          <cell r="F4452">
            <v>8</v>
          </cell>
          <cell r="H4452">
            <v>2</v>
          </cell>
          <cell r="L4452">
            <v>1</v>
          </cell>
          <cell r="M4452" t="str">
            <v>KIRGIZİSTAN</v>
          </cell>
        </row>
        <row r="4453">
          <cell r="E4453">
            <v>1</v>
          </cell>
          <cell r="F4453">
            <v>8</v>
          </cell>
          <cell r="H4453">
            <v>2</v>
          </cell>
          <cell r="L4453" t="str">
            <v>H</v>
          </cell>
          <cell r="M4453" t="str">
            <v>KIRGIZİSTAN</v>
          </cell>
        </row>
        <row r="4454">
          <cell r="E4454">
            <v>1</v>
          </cell>
          <cell r="F4454">
            <v>8</v>
          </cell>
          <cell r="H4454">
            <v>2</v>
          </cell>
          <cell r="L4454" t="str">
            <v>H</v>
          </cell>
          <cell r="M4454" t="str">
            <v>KIRGIZİSTAN</v>
          </cell>
        </row>
        <row r="4455">
          <cell r="E4455">
            <v>1</v>
          </cell>
          <cell r="F4455">
            <v>8</v>
          </cell>
          <cell r="H4455">
            <v>2</v>
          </cell>
          <cell r="L4455" t="str">
            <v>H</v>
          </cell>
          <cell r="M4455" t="str">
            <v>KIRGIZİSTAN</v>
          </cell>
        </row>
        <row r="4456">
          <cell r="E4456">
            <v>1</v>
          </cell>
          <cell r="F4456">
            <v>8</v>
          </cell>
          <cell r="H4456">
            <v>2</v>
          </cell>
          <cell r="L4456" t="str">
            <v>H</v>
          </cell>
          <cell r="M4456" t="str">
            <v>KIRGIZİSTAN</v>
          </cell>
        </row>
        <row r="4457">
          <cell r="E4457">
            <v>1</v>
          </cell>
          <cell r="F4457">
            <v>8</v>
          </cell>
          <cell r="H4457">
            <v>2</v>
          </cell>
          <cell r="L4457">
            <v>1</v>
          </cell>
          <cell r="M4457" t="str">
            <v>KIRGIZİSTAN</v>
          </cell>
        </row>
        <row r="4458">
          <cell r="E4458">
            <v>1</v>
          </cell>
          <cell r="F4458">
            <v>8</v>
          </cell>
          <cell r="H4458">
            <v>2</v>
          </cell>
          <cell r="L4458" t="str">
            <v>H</v>
          </cell>
          <cell r="M4458" t="str">
            <v>KIRGIZİSTAN</v>
          </cell>
        </row>
        <row r="4459">
          <cell r="E4459">
            <v>1</v>
          </cell>
          <cell r="F4459">
            <v>8</v>
          </cell>
          <cell r="H4459">
            <v>2</v>
          </cell>
          <cell r="L4459" t="str">
            <v>H</v>
          </cell>
          <cell r="M4459" t="str">
            <v>D</v>
          </cell>
        </row>
        <row r="4460">
          <cell r="E4460">
            <v>1</v>
          </cell>
          <cell r="F4460">
            <v>8</v>
          </cell>
          <cell r="H4460">
            <v>2</v>
          </cell>
          <cell r="L4460" t="str">
            <v>H</v>
          </cell>
          <cell r="M4460" t="str">
            <v>D</v>
          </cell>
        </row>
        <row r="4461">
          <cell r="E4461">
            <v>1</v>
          </cell>
          <cell r="F4461">
            <v>8</v>
          </cell>
          <cell r="H4461">
            <v>2</v>
          </cell>
          <cell r="L4461">
            <v>1</v>
          </cell>
          <cell r="M4461" t="str">
            <v>KIRGIZİSTAN</v>
          </cell>
        </row>
        <row r="4462">
          <cell r="E4462">
            <v>1</v>
          </cell>
          <cell r="F4462">
            <v>8</v>
          </cell>
          <cell r="H4462">
            <v>2</v>
          </cell>
          <cell r="L4462">
            <v>1</v>
          </cell>
          <cell r="M4462" t="str">
            <v>KIRGIZİSTAN</v>
          </cell>
        </row>
        <row r="4463">
          <cell r="E4463">
            <v>1</v>
          </cell>
          <cell r="F4463">
            <v>8</v>
          </cell>
          <cell r="H4463">
            <v>2</v>
          </cell>
          <cell r="L4463">
            <v>1</v>
          </cell>
          <cell r="M4463" t="str">
            <v>KIRGIZİSTAN</v>
          </cell>
        </row>
        <row r="4464">
          <cell r="E4464">
            <v>1</v>
          </cell>
          <cell r="F4464">
            <v>8</v>
          </cell>
          <cell r="H4464">
            <v>2</v>
          </cell>
          <cell r="L4464" t="str">
            <v>H</v>
          </cell>
          <cell r="M4464" t="str">
            <v>D</v>
          </cell>
        </row>
        <row r="4465">
          <cell r="E4465">
            <v>1</v>
          </cell>
          <cell r="F4465">
            <v>8</v>
          </cell>
          <cell r="H4465">
            <v>2</v>
          </cell>
          <cell r="L4465" t="str">
            <v>H</v>
          </cell>
          <cell r="M4465" t="str">
            <v>D</v>
          </cell>
        </row>
        <row r="4466">
          <cell r="E4466">
            <v>1</v>
          </cell>
          <cell r="F4466">
            <v>9</v>
          </cell>
          <cell r="H4466">
            <v>2</v>
          </cell>
          <cell r="L4466" t="str">
            <v>H</v>
          </cell>
          <cell r="M4466" t="str">
            <v>KIRGIZİSTAN</v>
          </cell>
        </row>
        <row r="4467">
          <cell r="E4467">
            <v>1</v>
          </cell>
          <cell r="F4467">
            <v>9</v>
          </cell>
          <cell r="H4467">
            <v>2</v>
          </cell>
          <cell r="L4467" t="str">
            <v>H</v>
          </cell>
          <cell r="M4467" t="str">
            <v>KIRGIZİSTAN</v>
          </cell>
        </row>
        <row r="4468">
          <cell r="E4468">
            <v>1</v>
          </cell>
          <cell r="F4468">
            <v>9</v>
          </cell>
          <cell r="H4468">
            <v>2</v>
          </cell>
          <cell r="L4468" t="str">
            <v>H</v>
          </cell>
          <cell r="M4468" t="str">
            <v>KIRGIZİSTAN</v>
          </cell>
        </row>
        <row r="4469">
          <cell r="E4469">
            <v>1</v>
          </cell>
          <cell r="F4469">
            <v>9</v>
          </cell>
          <cell r="H4469">
            <v>2</v>
          </cell>
          <cell r="L4469" t="str">
            <v>H</v>
          </cell>
          <cell r="M4469" t="str">
            <v>KIRGIZİSTAN</v>
          </cell>
        </row>
        <row r="4470">
          <cell r="E4470">
            <v>1</v>
          </cell>
          <cell r="F4470">
            <v>9</v>
          </cell>
          <cell r="H4470">
            <v>2</v>
          </cell>
          <cell r="L4470" t="str">
            <v>H</v>
          </cell>
          <cell r="M4470" t="str">
            <v>KIRGIZİSTAN</v>
          </cell>
        </row>
        <row r="4471">
          <cell r="E4471">
            <v>1</v>
          </cell>
          <cell r="F4471">
            <v>9</v>
          </cell>
          <cell r="H4471">
            <v>2</v>
          </cell>
          <cell r="L4471" t="str">
            <v>H</v>
          </cell>
          <cell r="M4471" t="str">
            <v>KIRGIZİSTAN</v>
          </cell>
        </row>
        <row r="4472">
          <cell r="E4472">
            <v>1</v>
          </cell>
          <cell r="F4472">
            <v>9</v>
          </cell>
          <cell r="H4472">
            <v>2</v>
          </cell>
          <cell r="L4472" t="str">
            <v>H</v>
          </cell>
          <cell r="M4472" t="str">
            <v>KIRGIZİSTAN</v>
          </cell>
        </row>
        <row r="4473">
          <cell r="E4473">
            <v>1</v>
          </cell>
          <cell r="F4473">
            <v>9</v>
          </cell>
          <cell r="H4473">
            <v>2</v>
          </cell>
          <cell r="L4473" t="str">
            <v>H</v>
          </cell>
          <cell r="M4473" t="str">
            <v>KIRGIZİSTAN</v>
          </cell>
        </row>
        <row r="4474">
          <cell r="E4474">
            <v>1</v>
          </cell>
          <cell r="F4474">
            <v>9</v>
          </cell>
          <cell r="H4474">
            <v>2</v>
          </cell>
          <cell r="L4474" t="str">
            <v>H</v>
          </cell>
          <cell r="M4474" t="str">
            <v>KIRGIZİSTAN</v>
          </cell>
        </row>
        <row r="4475">
          <cell r="E4475">
            <v>1</v>
          </cell>
          <cell r="F4475">
            <v>9</v>
          </cell>
          <cell r="H4475">
            <v>2</v>
          </cell>
          <cell r="L4475" t="str">
            <v>H</v>
          </cell>
          <cell r="M4475" t="str">
            <v>KIRGIZİSTAN</v>
          </cell>
        </row>
        <row r="4476">
          <cell r="E4476">
            <v>1</v>
          </cell>
          <cell r="F4476">
            <v>9</v>
          </cell>
          <cell r="H4476">
            <v>2</v>
          </cell>
          <cell r="L4476" t="str">
            <v>H</v>
          </cell>
          <cell r="M4476" t="str">
            <v>KIRGIZİSTAN</v>
          </cell>
        </row>
        <row r="4477">
          <cell r="E4477">
            <v>1</v>
          </cell>
          <cell r="F4477">
            <v>9</v>
          </cell>
          <cell r="H4477">
            <v>2</v>
          </cell>
          <cell r="L4477" t="str">
            <v>H</v>
          </cell>
          <cell r="M4477" t="str">
            <v>KIRGIZİSTAN</v>
          </cell>
        </row>
        <row r="4478">
          <cell r="E4478">
            <v>1</v>
          </cell>
          <cell r="F4478">
            <v>9</v>
          </cell>
          <cell r="H4478">
            <v>2</v>
          </cell>
          <cell r="L4478" t="str">
            <v>H</v>
          </cell>
          <cell r="M4478" t="str">
            <v>KIRGIZİSTAN</v>
          </cell>
        </row>
        <row r="4479">
          <cell r="E4479">
            <v>1</v>
          </cell>
          <cell r="F4479">
            <v>9</v>
          </cell>
          <cell r="H4479">
            <v>2</v>
          </cell>
          <cell r="L4479" t="str">
            <v>H</v>
          </cell>
          <cell r="M4479" t="str">
            <v>KIRGIZİSTAN</v>
          </cell>
        </row>
        <row r="4480">
          <cell r="E4480">
            <v>1</v>
          </cell>
          <cell r="F4480">
            <v>9</v>
          </cell>
          <cell r="H4480">
            <v>2</v>
          </cell>
          <cell r="L4480" t="str">
            <v>H</v>
          </cell>
          <cell r="M4480" t="str">
            <v>KIRGIZİSTAN</v>
          </cell>
        </row>
        <row r="4481">
          <cell r="E4481">
            <v>1</v>
          </cell>
          <cell r="F4481">
            <v>9</v>
          </cell>
          <cell r="H4481">
            <v>2</v>
          </cell>
          <cell r="L4481" t="str">
            <v>H</v>
          </cell>
          <cell r="M4481" t="str">
            <v>KIRGIZİSTAN</v>
          </cell>
        </row>
        <row r="4482">
          <cell r="E4482">
            <v>1</v>
          </cell>
          <cell r="F4482">
            <v>9</v>
          </cell>
          <cell r="H4482">
            <v>2</v>
          </cell>
          <cell r="L4482" t="str">
            <v>H</v>
          </cell>
          <cell r="M4482" t="str">
            <v>KIRGIZİSTAN</v>
          </cell>
        </row>
        <row r="4483">
          <cell r="E4483">
            <v>1</v>
          </cell>
          <cell r="F4483">
            <v>9</v>
          </cell>
          <cell r="H4483">
            <v>2</v>
          </cell>
          <cell r="L4483" t="str">
            <v>H</v>
          </cell>
          <cell r="M4483" t="str">
            <v>KIRGIZİSTAN</v>
          </cell>
        </row>
        <row r="4484">
          <cell r="E4484">
            <v>1</v>
          </cell>
          <cell r="F4484">
            <v>9</v>
          </cell>
          <cell r="H4484">
            <v>2</v>
          </cell>
          <cell r="L4484" t="str">
            <v>H</v>
          </cell>
          <cell r="M4484" t="str">
            <v>KIRGIZİSTAN</v>
          </cell>
        </row>
        <row r="4485">
          <cell r="E4485">
            <v>1</v>
          </cell>
          <cell r="F4485">
            <v>9</v>
          </cell>
          <cell r="H4485">
            <v>2</v>
          </cell>
          <cell r="L4485" t="str">
            <v>H</v>
          </cell>
          <cell r="M4485" t="str">
            <v>KIRGIZİSTAN</v>
          </cell>
        </row>
        <row r="4486">
          <cell r="E4486">
            <v>1</v>
          </cell>
          <cell r="F4486">
            <v>9</v>
          </cell>
          <cell r="H4486">
            <v>2</v>
          </cell>
          <cell r="L4486" t="str">
            <v>H</v>
          </cell>
          <cell r="M4486" t="str">
            <v>KIRGIZİSTAN</v>
          </cell>
        </row>
        <row r="4487">
          <cell r="E4487">
            <v>1</v>
          </cell>
          <cell r="F4487">
            <v>9</v>
          </cell>
          <cell r="H4487">
            <v>2</v>
          </cell>
          <cell r="L4487" t="str">
            <v>H</v>
          </cell>
          <cell r="M4487" t="str">
            <v>KIRGIZİSTAN</v>
          </cell>
        </row>
        <row r="4488">
          <cell r="E4488">
            <v>1</v>
          </cell>
          <cell r="F4488">
            <v>9</v>
          </cell>
          <cell r="H4488">
            <v>2</v>
          </cell>
          <cell r="L4488" t="str">
            <v>H</v>
          </cell>
          <cell r="M4488" t="str">
            <v>KIRGIZİSTAN</v>
          </cell>
        </row>
        <row r="4489">
          <cell r="E4489">
            <v>1</v>
          </cell>
          <cell r="F4489">
            <v>9</v>
          </cell>
          <cell r="H4489">
            <v>2</v>
          </cell>
          <cell r="L4489" t="str">
            <v>H</v>
          </cell>
          <cell r="M4489" t="str">
            <v>KIRGIZİSTAN</v>
          </cell>
        </row>
        <row r="4490">
          <cell r="E4490">
            <v>1</v>
          </cell>
          <cell r="F4490">
            <v>9</v>
          </cell>
          <cell r="H4490">
            <v>2</v>
          </cell>
          <cell r="L4490" t="str">
            <v>H</v>
          </cell>
          <cell r="M4490" t="str">
            <v>KIRGIZİSTAN</v>
          </cell>
        </row>
        <row r="4491">
          <cell r="E4491">
            <v>1</v>
          </cell>
          <cell r="F4491">
            <v>9</v>
          </cell>
          <cell r="H4491">
            <v>2</v>
          </cell>
          <cell r="L4491" t="str">
            <v>H</v>
          </cell>
          <cell r="M4491" t="str">
            <v>KIRGIZİSTAN</v>
          </cell>
        </row>
        <row r="4492">
          <cell r="E4492">
            <v>1</v>
          </cell>
          <cell r="F4492">
            <v>9</v>
          </cell>
          <cell r="H4492">
            <v>2</v>
          </cell>
          <cell r="L4492" t="str">
            <v>H</v>
          </cell>
          <cell r="M4492" t="str">
            <v>KIRGIZİSTAN</v>
          </cell>
        </row>
        <row r="4493">
          <cell r="E4493">
            <v>1</v>
          </cell>
          <cell r="F4493">
            <v>9</v>
          </cell>
          <cell r="H4493">
            <v>2</v>
          </cell>
          <cell r="L4493" t="str">
            <v>H</v>
          </cell>
          <cell r="M4493" t="str">
            <v>KIRGIZİSTAN</v>
          </cell>
        </row>
        <row r="4494">
          <cell r="E4494">
            <v>1</v>
          </cell>
          <cell r="F4494">
            <v>9</v>
          </cell>
          <cell r="H4494">
            <v>2</v>
          </cell>
          <cell r="L4494" t="str">
            <v>H</v>
          </cell>
          <cell r="M4494" t="str">
            <v>KIRGIZİSTAN</v>
          </cell>
        </row>
        <row r="4495">
          <cell r="E4495">
            <v>1</v>
          </cell>
          <cell r="F4495">
            <v>9</v>
          </cell>
          <cell r="H4495">
            <v>2</v>
          </cell>
          <cell r="L4495" t="str">
            <v>H</v>
          </cell>
          <cell r="M4495" t="str">
            <v>KIRGIZİSTAN</v>
          </cell>
        </row>
        <row r="4496">
          <cell r="E4496">
            <v>1</v>
          </cell>
          <cell r="F4496">
            <v>9</v>
          </cell>
          <cell r="H4496">
            <v>2</v>
          </cell>
          <cell r="L4496" t="str">
            <v>H</v>
          </cell>
          <cell r="M4496" t="str">
            <v>KIRGIZİSTAN</v>
          </cell>
        </row>
        <row r="4497">
          <cell r="E4497">
            <v>1</v>
          </cell>
          <cell r="F4497">
            <v>9</v>
          </cell>
          <cell r="H4497">
            <v>2</v>
          </cell>
          <cell r="L4497" t="str">
            <v>H</v>
          </cell>
          <cell r="M4497" t="str">
            <v>SNG</v>
          </cell>
        </row>
        <row r="4498">
          <cell r="E4498">
            <v>1</v>
          </cell>
          <cell r="F4498">
            <v>9</v>
          </cell>
          <cell r="H4498">
            <v>2</v>
          </cell>
          <cell r="L4498" t="str">
            <v>H</v>
          </cell>
          <cell r="M4498" t="str">
            <v>KIRGIZİSTAN</v>
          </cell>
        </row>
        <row r="4499">
          <cell r="E4499">
            <v>1</v>
          </cell>
          <cell r="F4499">
            <v>9</v>
          </cell>
          <cell r="H4499">
            <v>2</v>
          </cell>
          <cell r="L4499">
            <v>1</v>
          </cell>
          <cell r="M4499" t="str">
            <v>KIRGIZİSTAN</v>
          </cell>
        </row>
        <row r="4500">
          <cell r="E4500">
            <v>1</v>
          </cell>
          <cell r="F4500">
            <v>9</v>
          </cell>
          <cell r="H4500">
            <v>2</v>
          </cell>
          <cell r="L4500" t="str">
            <v>H</v>
          </cell>
          <cell r="M4500" t="str">
            <v>KIRGIZİSTAN</v>
          </cell>
        </row>
        <row r="4501">
          <cell r="E4501">
            <v>1</v>
          </cell>
          <cell r="F4501">
            <v>9</v>
          </cell>
          <cell r="H4501">
            <v>2</v>
          </cell>
          <cell r="L4501" t="str">
            <v>H</v>
          </cell>
          <cell r="M4501" t="str">
            <v>KIRGIZİSTAN</v>
          </cell>
        </row>
        <row r="4502">
          <cell r="E4502">
            <v>1</v>
          </cell>
          <cell r="F4502">
            <v>9</v>
          </cell>
          <cell r="H4502">
            <v>2</v>
          </cell>
          <cell r="L4502" t="str">
            <v>H</v>
          </cell>
          <cell r="M4502" t="str">
            <v>KIRGIZİSTAN</v>
          </cell>
        </row>
        <row r="4503">
          <cell r="E4503">
            <v>1</v>
          </cell>
          <cell r="F4503">
            <v>9</v>
          </cell>
          <cell r="H4503">
            <v>2</v>
          </cell>
          <cell r="L4503" t="str">
            <v>H</v>
          </cell>
          <cell r="M4503" t="str">
            <v>KIRGIZİSTAN</v>
          </cell>
        </row>
        <row r="4504">
          <cell r="E4504">
            <v>1</v>
          </cell>
          <cell r="F4504">
            <v>9</v>
          </cell>
          <cell r="H4504">
            <v>2</v>
          </cell>
          <cell r="L4504" t="str">
            <v>H</v>
          </cell>
          <cell r="M4504" t="str">
            <v>KIRGIZİSTAN</v>
          </cell>
        </row>
        <row r="4505">
          <cell r="E4505">
            <v>1</v>
          </cell>
          <cell r="F4505">
            <v>9</v>
          </cell>
          <cell r="H4505">
            <v>2</v>
          </cell>
          <cell r="L4505" t="str">
            <v>H</v>
          </cell>
          <cell r="M4505" t="str">
            <v>KIRGIZİSTAN</v>
          </cell>
        </row>
        <row r="4506">
          <cell r="E4506">
            <v>1</v>
          </cell>
          <cell r="F4506">
            <v>9</v>
          </cell>
          <cell r="H4506">
            <v>2</v>
          </cell>
          <cell r="L4506" t="str">
            <v>H</v>
          </cell>
          <cell r="M4506" t="str">
            <v>KIRGIZİSTAN</v>
          </cell>
        </row>
        <row r="4507">
          <cell r="E4507">
            <v>1</v>
          </cell>
          <cell r="F4507">
            <v>9</v>
          </cell>
          <cell r="H4507">
            <v>2</v>
          </cell>
          <cell r="L4507" t="str">
            <v>H</v>
          </cell>
          <cell r="M4507" t="str">
            <v>KIRGIZİSTAN</v>
          </cell>
        </row>
        <row r="4508">
          <cell r="E4508">
            <v>1</v>
          </cell>
          <cell r="F4508">
            <v>9</v>
          </cell>
          <cell r="H4508">
            <v>2</v>
          </cell>
          <cell r="L4508" t="str">
            <v>H</v>
          </cell>
          <cell r="M4508" t="str">
            <v>KIRGIZİSTAN</v>
          </cell>
        </row>
        <row r="4509">
          <cell r="E4509">
            <v>1</v>
          </cell>
          <cell r="F4509">
            <v>9</v>
          </cell>
          <cell r="H4509">
            <v>2</v>
          </cell>
          <cell r="L4509" t="str">
            <v>H</v>
          </cell>
          <cell r="M4509" t="str">
            <v>KIRGIZİSTAN</v>
          </cell>
        </row>
        <row r="4510">
          <cell r="E4510">
            <v>1</v>
          </cell>
          <cell r="F4510">
            <v>9</v>
          </cell>
          <cell r="H4510">
            <v>2</v>
          </cell>
          <cell r="L4510" t="str">
            <v>H</v>
          </cell>
          <cell r="M4510" t="str">
            <v>KIRGIZİSTAN</v>
          </cell>
        </row>
        <row r="4511">
          <cell r="E4511">
            <v>1</v>
          </cell>
          <cell r="F4511">
            <v>9</v>
          </cell>
          <cell r="H4511">
            <v>2</v>
          </cell>
          <cell r="L4511" t="str">
            <v>H</v>
          </cell>
          <cell r="M4511" t="str">
            <v>KIRGIZİSTAN</v>
          </cell>
        </row>
        <row r="4512">
          <cell r="E4512">
            <v>1</v>
          </cell>
          <cell r="F4512">
            <v>9</v>
          </cell>
          <cell r="H4512">
            <v>2</v>
          </cell>
          <cell r="L4512" t="str">
            <v>H</v>
          </cell>
          <cell r="M4512" t="str">
            <v>KIRGIZİSTAN</v>
          </cell>
        </row>
        <row r="4513">
          <cell r="E4513">
            <v>1</v>
          </cell>
          <cell r="F4513">
            <v>9</v>
          </cell>
          <cell r="H4513">
            <v>2</v>
          </cell>
          <cell r="L4513" t="str">
            <v>H</v>
          </cell>
          <cell r="M4513" t="str">
            <v>KIRGIZİSTAN</v>
          </cell>
        </row>
        <row r="4514">
          <cell r="E4514">
            <v>1</v>
          </cell>
          <cell r="F4514">
            <v>9</v>
          </cell>
          <cell r="H4514">
            <v>2</v>
          </cell>
          <cell r="L4514" t="str">
            <v>H</v>
          </cell>
          <cell r="M4514" t="str">
            <v>KIRGIZİSTAN</v>
          </cell>
        </row>
        <row r="4515">
          <cell r="E4515">
            <v>1</v>
          </cell>
          <cell r="F4515">
            <v>9</v>
          </cell>
          <cell r="H4515">
            <v>2</v>
          </cell>
          <cell r="L4515" t="str">
            <v>H</v>
          </cell>
          <cell r="M4515" t="str">
            <v>KIRGIZİSTAN</v>
          </cell>
        </row>
        <row r="4516">
          <cell r="E4516">
            <v>1</v>
          </cell>
          <cell r="F4516">
            <v>9</v>
          </cell>
          <cell r="H4516">
            <v>2</v>
          </cell>
          <cell r="L4516" t="str">
            <v>H</v>
          </cell>
          <cell r="M4516" t="str">
            <v>KIRGIZİSTAN</v>
          </cell>
        </row>
        <row r="4517">
          <cell r="E4517">
            <v>1</v>
          </cell>
          <cell r="F4517">
            <v>9</v>
          </cell>
          <cell r="H4517">
            <v>2</v>
          </cell>
          <cell r="L4517" t="str">
            <v>H</v>
          </cell>
          <cell r="M4517" t="str">
            <v>D</v>
          </cell>
        </row>
        <row r="4518">
          <cell r="E4518">
            <v>1</v>
          </cell>
          <cell r="F4518">
            <v>9</v>
          </cell>
          <cell r="H4518">
            <v>2</v>
          </cell>
          <cell r="L4518" t="str">
            <v>H</v>
          </cell>
          <cell r="M4518" t="str">
            <v>D</v>
          </cell>
        </row>
        <row r="4519">
          <cell r="E4519">
            <v>1</v>
          </cell>
          <cell r="F4519">
            <v>9</v>
          </cell>
          <cell r="H4519">
            <v>2</v>
          </cell>
          <cell r="L4519" t="str">
            <v>H</v>
          </cell>
          <cell r="M4519" t="str">
            <v>D</v>
          </cell>
        </row>
        <row r="4520">
          <cell r="E4520">
            <v>1</v>
          </cell>
          <cell r="F4520">
            <v>9</v>
          </cell>
          <cell r="H4520">
            <v>2</v>
          </cell>
          <cell r="L4520" t="str">
            <v>H</v>
          </cell>
          <cell r="M4520" t="str">
            <v>D</v>
          </cell>
        </row>
        <row r="4521">
          <cell r="E4521">
            <v>1</v>
          </cell>
          <cell r="F4521">
            <v>9</v>
          </cell>
          <cell r="H4521">
            <v>2</v>
          </cell>
          <cell r="L4521" t="str">
            <v>H</v>
          </cell>
          <cell r="M4521" t="str">
            <v>D</v>
          </cell>
        </row>
        <row r="4522">
          <cell r="E4522">
            <v>1</v>
          </cell>
          <cell r="F4522">
            <v>9</v>
          </cell>
          <cell r="H4522">
            <v>2</v>
          </cell>
          <cell r="L4522" t="str">
            <v>H</v>
          </cell>
          <cell r="M4522" t="str">
            <v>D</v>
          </cell>
        </row>
        <row r="4523">
          <cell r="E4523">
            <v>2</v>
          </cell>
          <cell r="F4523">
            <v>1</v>
          </cell>
          <cell r="H4523">
            <v>2</v>
          </cell>
          <cell r="L4523" t="str">
            <v>H</v>
          </cell>
          <cell r="M4523" t="str">
            <v>KIRGIZİSTAN</v>
          </cell>
        </row>
        <row r="4524">
          <cell r="E4524">
            <v>2</v>
          </cell>
          <cell r="F4524">
            <v>1</v>
          </cell>
          <cell r="H4524">
            <v>2</v>
          </cell>
          <cell r="L4524" t="str">
            <v>H</v>
          </cell>
          <cell r="M4524" t="str">
            <v>KIRGIZİSTAN</v>
          </cell>
        </row>
        <row r="4525">
          <cell r="E4525">
            <v>2</v>
          </cell>
          <cell r="F4525">
            <v>1</v>
          </cell>
          <cell r="H4525">
            <v>2</v>
          </cell>
          <cell r="L4525" t="str">
            <v>H</v>
          </cell>
          <cell r="M4525" t="str">
            <v>KIRGIZİSTAN</v>
          </cell>
        </row>
        <row r="4526">
          <cell r="E4526">
            <v>2</v>
          </cell>
          <cell r="F4526">
            <v>1</v>
          </cell>
          <cell r="H4526">
            <v>2</v>
          </cell>
          <cell r="L4526" t="str">
            <v>H</v>
          </cell>
          <cell r="M4526" t="str">
            <v>KIRGIZİSTAN</v>
          </cell>
        </row>
        <row r="4527">
          <cell r="E4527">
            <v>2</v>
          </cell>
          <cell r="F4527">
            <v>1</v>
          </cell>
          <cell r="H4527">
            <v>2</v>
          </cell>
          <cell r="L4527" t="str">
            <v>H</v>
          </cell>
          <cell r="M4527" t="str">
            <v>KIRGIZİSTAN</v>
          </cell>
        </row>
        <row r="4528">
          <cell r="E4528">
            <v>2</v>
          </cell>
          <cell r="F4528">
            <v>1</v>
          </cell>
          <cell r="H4528">
            <v>2</v>
          </cell>
          <cell r="L4528" t="str">
            <v>H</v>
          </cell>
          <cell r="M4528" t="str">
            <v>KIRGIZİSTAN</v>
          </cell>
        </row>
        <row r="4529">
          <cell r="E4529">
            <v>2</v>
          </cell>
          <cell r="F4529">
            <v>1</v>
          </cell>
          <cell r="H4529">
            <v>2</v>
          </cell>
          <cell r="L4529" t="str">
            <v>H</v>
          </cell>
          <cell r="M4529" t="str">
            <v>KIRGIZİSTAN</v>
          </cell>
        </row>
        <row r="4530">
          <cell r="E4530">
            <v>2</v>
          </cell>
          <cell r="F4530">
            <v>1</v>
          </cell>
          <cell r="H4530">
            <v>2</v>
          </cell>
          <cell r="L4530" t="str">
            <v>H</v>
          </cell>
          <cell r="M4530" t="str">
            <v>KIRGIZİSTAN</v>
          </cell>
        </row>
        <row r="4531">
          <cell r="E4531">
            <v>2</v>
          </cell>
          <cell r="F4531">
            <v>1</v>
          </cell>
          <cell r="H4531">
            <v>2</v>
          </cell>
          <cell r="L4531" t="str">
            <v>H</v>
          </cell>
          <cell r="M4531" t="str">
            <v>KIRGIZİSTAN</v>
          </cell>
        </row>
        <row r="4532">
          <cell r="E4532">
            <v>2</v>
          </cell>
          <cell r="F4532">
            <v>1</v>
          </cell>
          <cell r="H4532">
            <v>2</v>
          </cell>
          <cell r="L4532" t="str">
            <v>H</v>
          </cell>
          <cell r="M4532" t="str">
            <v>KIRGIZİSTAN</v>
          </cell>
        </row>
        <row r="4533">
          <cell r="E4533">
            <v>2</v>
          </cell>
          <cell r="F4533">
            <v>1</v>
          </cell>
          <cell r="H4533">
            <v>2</v>
          </cell>
          <cell r="L4533" t="str">
            <v>H</v>
          </cell>
          <cell r="M4533" t="str">
            <v>KIRGIZİSTAN</v>
          </cell>
        </row>
        <row r="4534">
          <cell r="E4534">
            <v>2</v>
          </cell>
          <cell r="F4534">
            <v>1</v>
          </cell>
          <cell r="H4534">
            <v>2</v>
          </cell>
          <cell r="L4534" t="str">
            <v>H</v>
          </cell>
          <cell r="M4534" t="str">
            <v>KIRGIZİSTAN</v>
          </cell>
        </row>
        <row r="4535">
          <cell r="E4535">
            <v>2</v>
          </cell>
          <cell r="F4535">
            <v>1</v>
          </cell>
          <cell r="H4535">
            <v>2</v>
          </cell>
          <cell r="L4535" t="str">
            <v>H</v>
          </cell>
          <cell r="M4535" t="str">
            <v>KIRGIZİSTAN</v>
          </cell>
        </row>
        <row r="4536">
          <cell r="E4536">
            <v>2</v>
          </cell>
          <cell r="F4536">
            <v>1</v>
          </cell>
          <cell r="H4536">
            <v>2</v>
          </cell>
          <cell r="L4536" t="str">
            <v>H</v>
          </cell>
          <cell r="M4536" t="str">
            <v>KIRGIZİSTAN</v>
          </cell>
        </row>
        <row r="4537">
          <cell r="E4537">
            <v>2</v>
          </cell>
          <cell r="F4537">
            <v>1</v>
          </cell>
          <cell r="H4537">
            <v>2</v>
          </cell>
          <cell r="L4537" t="str">
            <v>H</v>
          </cell>
          <cell r="M4537" t="str">
            <v>KIRGIZİSTAN</v>
          </cell>
        </row>
        <row r="4538">
          <cell r="E4538">
            <v>2</v>
          </cell>
          <cell r="F4538">
            <v>1</v>
          </cell>
          <cell r="H4538">
            <v>2</v>
          </cell>
          <cell r="L4538" t="str">
            <v>H</v>
          </cell>
          <cell r="M4538" t="str">
            <v>KIRGIZİSTAN</v>
          </cell>
        </row>
        <row r="4539">
          <cell r="E4539">
            <v>2</v>
          </cell>
          <cell r="F4539">
            <v>1</v>
          </cell>
          <cell r="H4539">
            <v>2</v>
          </cell>
          <cell r="L4539" t="str">
            <v>H</v>
          </cell>
          <cell r="M4539" t="str">
            <v>KIRGIZİSTAN</v>
          </cell>
        </row>
        <row r="4540">
          <cell r="E4540">
            <v>2</v>
          </cell>
          <cell r="F4540">
            <v>1</v>
          </cell>
          <cell r="H4540">
            <v>2</v>
          </cell>
          <cell r="L4540" t="str">
            <v>H</v>
          </cell>
          <cell r="M4540" t="str">
            <v>KIRGIZİSTAN</v>
          </cell>
        </row>
        <row r="4541">
          <cell r="E4541">
            <v>2</v>
          </cell>
          <cell r="F4541">
            <v>1</v>
          </cell>
          <cell r="H4541">
            <v>2</v>
          </cell>
          <cell r="L4541" t="str">
            <v>H</v>
          </cell>
          <cell r="M4541" t="str">
            <v>KIRGIZİSTAN</v>
          </cell>
        </row>
        <row r="4542">
          <cell r="E4542">
            <v>2</v>
          </cell>
          <cell r="F4542">
            <v>1</v>
          </cell>
          <cell r="H4542">
            <v>2</v>
          </cell>
          <cell r="L4542" t="str">
            <v>H</v>
          </cell>
          <cell r="M4542" t="str">
            <v>KIRGIZİSTAN</v>
          </cell>
        </row>
        <row r="4543">
          <cell r="E4543">
            <v>2</v>
          </cell>
          <cell r="F4543">
            <v>1</v>
          </cell>
          <cell r="H4543">
            <v>2</v>
          </cell>
          <cell r="L4543" t="str">
            <v>H</v>
          </cell>
          <cell r="M4543" t="str">
            <v>KIRGIZİSTAN</v>
          </cell>
        </row>
        <row r="4544">
          <cell r="E4544">
            <v>2</v>
          </cell>
          <cell r="F4544">
            <v>1</v>
          </cell>
          <cell r="H4544">
            <v>2</v>
          </cell>
          <cell r="L4544" t="str">
            <v>H</v>
          </cell>
          <cell r="M4544" t="str">
            <v>KIRGIZİSTAN</v>
          </cell>
        </row>
        <row r="4545">
          <cell r="E4545">
            <v>2</v>
          </cell>
          <cell r="F4545">
            <v>1</v>
          </cell>
          <cell r="H4545">
            <v>2</v>
          </cell>
          <cell r="L4545" t="str">
            <v>H</v>
          </cell>
          <cell r="M4545" t="str">
            <v>KIRGIZİSTAN</v>
          </cell>
        </row>
        <row r="4546">
          <cell r="E4546">
            <v>2</v>
          </cell>
          <cell r="F4546">
            <v>1</v>
          </cell>
          <cell r="H4546">
            <v>2</v>
          </cell>
          <cell r="L4546" t="str">
            <v>H</v>
          </cell>
          <cell r="M4546" t="str">
            <v>KIRGIZİSTAN</v>
          </cell>
        </row>
        <row r="4547">
          <cell r="E4547">
            <v>2</v>
          </cell>
          <cell r="F4547">
            <v>1</v>
          </cell>
          <cell r="H4547">
            <v>2</v>
          </cell>
          <cell r="L4547" t="str">
            <v>H</v>
          </cell>
          <cell r="M4547" t="str">
            <v>KIRGIZİSTAN</v>
          </cell>
        </row>
        <row r="4548">
          <cell r="E4548">
            <v>2</v>
          </cell>
          <cell r="F4548">
            <v>1</v>
          </cell>
          <cell r="H4548">
            <v>2</v>
          </cell>
          <cell r="L4548" t="str">
            <v>H</v>
          </cell>
          <cell r="M4548" t="str">
            <v>KIRGIZİSTAN</v>
          </cell>
        </row>
        <row r="4549">
          <cell r="E4549">
            <v>2</v>
          </cell>
          <cell r="F4549">
            <v>1</v>
          </cell>
          <cell r="H4549">
            <v>2</v>
          </cell>
          <cell r="L4549" t="str">
            <v>H</v>
          </cell>
          <cell r="M4549" t="str">
            <v>KIRGIZİSTAN</v>
          </cell>
        </row>
        <row r="4550">
          <cell r="E4550">
            <v>2</v>
          </cell>
          <cell r="F4550">
            <v>1</v>
          </cell>
          <cell r="H4550">
            <v>2</v>
          </cell>
          <cell r="L4550" t="str">
            <v>H</v>
          </cell>
          <cell r="M4550" t="str">
            <v>KIRGIZİSTAN</v>
          </cell>
        </row>
        <row r="4551">
          <cell r="E4551">
            <v>2</v>
          </cell>
          <cell r="F4551">
            <v>1</v>
          </cell>
          <cell r="H4551">
            <v>2</v>
          </cell>
          <cell r="L4551" t="str">
            <v>H</v>
          </cell>
          <cell r="M4551" t="str">
            <v>KIRGIZİSTAN</v>
          </cell>
        </row>
        <row r="4552">
          <cell r="E4552">
            <v>2</v>
          </cell>
          <cell r="F4552">
            <v>1</v>
          </cell>
          <cell r="H4552">
            <v>2</v>
          </cell>
          <cell r="L4552" t="str">
            <v>H</v>
          </cell>
          <cell r="M4552" t="str">
            <v>KIRGIZİSTAN</v>
          </cell>
        </row>
        <row r="4553">
          <cell r="E4553">
            <v>2</v>
          </cell>
          <cell r="F4553">
            <v>1</v>
          </cell>
          <cell r="H4553">
            <v>2</v>
          </cell>
          <cell r="L4553" t="str">
            <v>H</v>
          </cell>
          <cell r="M4553" t="str">
            <v>KIRGIZİSTAN</v>
          </cell>
        </row>
        <row r="4554">
          <cell r="E4554">
            <v>2</v>
          </cell>
          <cell r="F4554">
            <v>1</v>
          </cell>
          <cell r="H4554">
            <v>2</v>
          </cell>
          <cell r="L4554" t="str">
            <v>H</v>
          </cell>
          <cell r="M4554" t="str">
            <v>KIRGIZİSTAN</v>
          </cell>
        </row>
        <row r="4555">
          <cell r="E4555">
            <v>2</v>
          </cell>
          <cell r="F4555">
            <v>2</v>
          </cell>
          <cell r="H4555">
            <v>2</v>
          </cell>
          <cell r="L4555">
            <v>1</v>
          </cell>
          <cell r="M4555" t="str">
            <v>KIRGIZİSTAN</v>
          </cell>
        </row>
        <row r="4556">
          <cell r="E4556">
            <v>2</v>
          </cell>
          <cell r="F4556">
            <v>2</v>
          </cell>
          <cell r="H4556">
            <v>2</v>
          </cell>
          <cell r="L4556" t="str">
            <v>H</v>
          </cell>
          <cell r="M4556" t="str">
            <v>KIRGIZİSTAN</v>
          </cell>
        </row>
        <row r="4557">
          <cell r="E4557">
            <v>2</v>
          </cell>
          <cell r="F4557">
            <v>2</v>
          </cell>
          <cell r="H4557">
            <v>2</v>
          </cell>
          <cell r="L4557" t="str">
            <v>H</v>
          </cell>
          <cell r="M4557" t="str">
            <v>KIRGIZİSTAN</v>
          </cell>
        </row>
        <row r="4558">
          <cell r="E4558">
            <v>2</v>
          </cell>
          <cell r="F4558">
            <v>2</v>
          </cell>
          <cell r="H4558">
            <v>2</v>
          </cell>
          <cell r="L4558" t="str">
            <v>H</v>
          </cell>
          <cell r="M4558" t="str">
            <v>KIRGIZİSTAN</v>
          </cell>
        </row>
        <row r="4559">
          <cell r="E4559">
            <v>2</v>
          </cell>
          <cell r="F4559">
            <v>2</v>
          </cell>
          <cell r="H4559">
            <v>2</v>
          </cell>
          <cell r="L4559" t="str">
            <v>H</v>
          </cell>
          <cell r="M4559" t="str">
            <v>KIRGIZİSTAN</v>
          </cell>
        </row>
        <row r="4560">
          <cell r="E4560">
            <v>2</v>
          </cell>
          <cell r="F4560">
            <v>2</v>
          </cell>
          <cell r="H4560">
            <v>2</v>
          </cell>
          <cell r="L4560" t="str">
            <v>H</v>
          </cell>
          <cell r="M4560" t="str">
            <v>KIRGIZİSTAN</v>
          </cell>
        </row>
        <row r="4561">
          <cell r="E4561">
            <v>2</v>
          </cell>
          <cell r="F4561">
            <v>2</v>
          </cell>
          <cell r="H4561">
            <v>2</v>
          </cell>
          <cell r="L4561" t="str">
            <v>H</v>
          </cell>
          <cell r="M4561" t="str">
            <v>KIRGIZİSTAN</v>
          </cell>
        </row>
        <row r="4562">
          <cell r="E4562">
            <v>2</v>
          </cell>
          <cell r="F4562">
            <v>2</v>
          </cell>
          <cell r="H4562">
            <v>2</v>
          </cell>
          <cell r="L4562" t="str">
            <v>H</v>
          </cell>
          <cell r="M4562" t="str">
            <v>KIRGIZİSTAN</v>
          </cell>
        </row>
        <row r="4563">
          <cell r="E4563">
            <v>2</v>
          </cell>
          <cell r="F4563">
            <v>2</v>
          </cell>
          <cell r="H4563">
            <v>2</v>
          </cell>
          <cell r="L4563" t="str">
            <v>H</v>
          </cell>
          <cell r="M4563" t="str">
            <v>KIRGIZİSTAN</v>
          </cell>
        </row>
        <row r="4564">
          <cell r="E4564">
            <v>2</v>
          </cell>
          <cell r="F4564">
            <v>2</v>
          </cell>
          <cell r="H4564">
            <v>2</v>
          </cell>
          <cell r="L4564" t="str">
            <v>H</v>
          </cell>
          <cell r="M4564" t="str">
            <v>KIRGIZİSTAN</v>
          </cell>
        </row>
        <row r="4565">
          <cell r="E4565">
            <v>2</v>
          </cell>
          <cell r="F4565">
            <v>2</v>
          </cell>
          <cell r="H4565">
            <v>2</v>
          </cell>
          <cell r="L4565" t="str">
            <v>H</v>
          </cell>
          <cell r="M4565" t="str">
            <v>KIRGIZİSTAN</v>
          </cell>
        </row>
        <row r="4566">
          <cell r="E4566">
            <v>2</v>
          </cell>
          <cell r="F4566">
            <v>2</v>
          </cell>
          <cell r="H4566">
            <v>2</v>
          </cell>
          <cell r="L4566">
            <v>1</v>
          </cell>
          <cell r="M4566" t="str">
            <v>KIRGIZİSTAN</v>
          </cell>
        </row>
        <row r="4567">
          <cell r="E4567">
            <v>2</v>
          </cell>
          <cell r="F4567">
            <v>2</v>
          </cell>
          <cell r="H4567">
            <v>2</v>
          </cell>
          <cell r="L4567" t="str">
            <v>H</v>
          </cell>
          <cell r="M4567" t="str">
            <v>KIRGIZİSTAN</v>
          </cell>
        </row>
        <row r="4568">
          <cell r="E4568">
            <v>2</v>
          </cell>
          <cell r="F4568">
            <v>2</v>
          </cell>
          <cell r="H4568">
            <v>2</v>
          </cell>
          <cell r="L4568" t="str">
            <v>H</v>
          </cell>
          <cell r="M4568" t="str">
            <v>KIRGIZİSTAN</v>
          </cell>
        </row>
        <row r="4569">
          <cell r="E4569">
            <v>2</v>
          </cell>
          <cell r="F4569">
            <v>2</v>
          </cell>
          <cell r="H4569">
            <v>2</v>
          </cell>
          <cell r="L4569" t="str">
            <v>H</v>
          </cell>
          <cell r="M4569" t="str">
            <v>KIRGIZİSTAN</v>
          </cell>
        </row>
        <row r="4570">
          <cell r="E4570">
            <v>2</v>
          </cell>
          <cell r="F4570">
            <v>2</v>
          </cell>
          <cell r="H4570">
            <v>2</v>
          </cell>
          <cell r="L4570" t="str">
            <v>H</v>
          </cell>
          <cell r="M4570" t="str">
            <v>KIRGIZİSTAN</v>
          </cell>
        </row>
        <row r="4571">
          <cell r="E4571">
            <v>2</v>
          </cell>
          <cell r="F4571">
            <v>2</v>
          </cell>
          <cell r="H4571">
            <v>2</v>
          </cell>
          <cell r="L4571" t="str">
            <v>H</v>
          </cell>
          <cell r="M4571" t="str">
            <v>KIRGIZİSTAN</v>
          </cell>
        </row>
        <row r="4572">
          <cell r="E4572">
            <v>2</v>
          </cell>
          <cell r="F4572">
            <v>2</v>
          </cell>
          <cell r="H4572">
            <v>2</v>
          </cell>
          <cell r="L4572" t="str">
            <v>H</v>
          </cell>
          <cell r="M4572" t="str">
            <v>KIRGIZİSTAN</v>
          </cell>
        </row>
        <row r="4573">
          <cell r="E4573">
            <v>2</v>
          </cell>
          <cell r="F4573">
            <v>2</v>
          </cell>
          <cell r="H4573">
            <v>2</v>
          </cell>
          <cell r="L4573" t="str">
            <v>H</v>
          </cell>
          <cell r="M4573" t="str">
            <v>KIRGIZİSTAN</v>
          </cell>
        </row>
        <row r="4574">
          <cell r="E4574">
            <v>2</v>
          </cell>
          <cell r="F4574">
            <v>2</v>
          </cell>
          <cell r="H4574">
            <v>2</v>
          </cell>
          <cell r="L4574" t="str">
            <v>H</v>
          </cell>
          <cell r="M4574" t="str">
            <v>KIRGIZİSTAN</v>
          </cell>
        </row>
        <row r="4575">
          <cell r="E4575">
            <v>2</v>
          </cell>
          <cell r="F4575">
            <v>2</v>
          </cell>
          <cell r="H4575">
            <v>2</v>
          </cell>
          <cell r="L4575" t="str">
            <v>H</v>
          </cell>
          <cell r="M4575" t="str">
            <v>KIRGIZİSTAN</v>
          </cell>
        </row>
        <row r="4576">
          <cell r="E4576">
            <v>2</v>
          </cell>
          <cell r="F4576">
            <v>2</v>
          </cell>
          <cell r="H4576">
            <v>2</v>
          </cell>
          <cell r="L4576" t="str">
            <v>H</v>
          </cell>
          <cell r="M4576" t="str">
            <v>KIRGIZİSTAN</v>
          </cell>
        </row>
        <row r="4577">
          <cell r="E4577">
            <v>2</v>
          </cell>
          <cell r="F4577">
            <v>2</v>
          </cell>
          <cell r="H4577">
            <v>2</v>
          </cell>
          <cell r="L4577" t="str">
            <v>H</v>
          </cell>
          <cell r="M4577" t="str">
            <v>KIRGIZİSTAN</v>
          </cell>
        </row>
        <row r="4578">
          <cell r="E4578">
            <v>2</v>
          </cell>
          <cell r="F4578">
            <v>2</v>
          </cell>
          <cell r="H4578">
            <v>2</v>
          </cell>
          <cell r="L4578" t="str">
            <v>H</v>
          </cell>
          <cell r="M4578" t="str">
            <v>KIRGIZİSTAN</v>
          </cell>
        </row>
        <row r="4579">
          <cell r="E4579">
            <v>2</v>
          </cell>
          <cell r="F4579">
            <v>2</v>
          </cell>
          <cell r="H4579">
            <v>2</v>
          </cell>
          <cell r="L4579" t="str">
            <v>H</v>
          </cell>
          <cell r="M4579" t="str">
            <v>KIRGIZİSTAN</v>
          </cell>
        </row>
        <row r="4580">
          <cell r="E4580">
            <v>2</v>
          </cell>
          <cell r="F4580">
            <v>2</v>
          </cell>
          <cell r="H4580">
            <v>2</v>
          </cell>
          <cell r="L4580" t="str">
            <v>H</v>
          </cell>
          <cell r="M4580" t="str">
            <v>KIRGIZİSTAN</v>
          </cell>
        </row>
        <row r="4581">
          <cell r="E4581">
            <v>2</v>
          </cell>
          <cell r="F4581">
            <v>2</v>
          </cell>
          <cell r="H4581">
            <v>2</v>
          </cell>
          <cell r="L4581" t="str">
            <v>H</v>
          </cell>
          <cell r="M4581" t="str">
            <v>KIRGIZİSTAN</v>
          </cell>
        </row>
        <row r="4582">
          <cell r="E4582">
            <v>2</v>
          </cell>
          <cell r="F4582">
            <v>2</v>
          </cell>
          <cell r="H4582">
            <v>2</v>
          </cell>
          <cell r="L4582" t="str">
            <v>H</v>
          </cell>
          <cell r="M4582" t="str">
            <v>KIRGIZİSTAN</v>
          </cell>
        </row>
        <row r="4583">
          <cell r="E4583">
            <v>2</v>
          </cell>
          <cell r="F4583">
            <v>2</v>
          </cell>
          <cell r="H4583">
            <v>2</v>
          </cell>
          <cell r="L4583" t="str">
            <v>H</v>
          </cell>
          <cell r="M4583" t="str">
            <v>KIRGIZİSTAN</v>
          </cell>
        </row>
        <row r="4584">
          <cell r="E4584">
            <v>2</v>
          </cell>
          <cell r="F4584">
            <v>2</v>
          </cell>
          <cell r="H4584">
            <v>2</v>
          </cell>
          <cell r="L4584">
            <v>1</v>
          </cell>
          <cell r="M4584" t="str">
            <v>KIRGIZİSTAN</v>
          </cell>
        </row>
        <row r="4585">
          <cell r="E4585">
            <v>2</v>
          </cell>
          <cell r="F4585">
            <v>2</v>
          </cell>
          <cell r="H4585">
            <v>2</v>
          </cell>
          <cell r="L4585" t="str">
            <v>H</v>
          </cell>
          <cell r="M4585" t="str">
            <v>KIRGIZİSTAN</v>
          </cell>
        </row>
        <row r="4586">
          <cell r="E4586">
            <v>2</v>
          </cell>
          <cell r="F4586">
            <v>2</v>
          </cell>
          <cell r="H4586">
            <v>2</v>
          </cell>
          <cell r="L4586">
            <v>1</v>
          </cell>
          <cell r="M4586" t="str">
            <v>KIRGIZİSTAN</v>
          </cell>
        </row>
        <row r="4587">
          <cell r="E4587">
            <v>2</v>
          </cell>
          <cell r="F4587">
            <v>2</v>
          </cell>
          <cell r="H4587">
            <v>2</v>
          </cell>
          <cell r="L4587" t="str">
            <v>H</v>
          </cell>
          <cell r="M4587" t="str">
            <v>D</v>
          </cell>
        </row>
        <row r="4588">
          <cell r="E4588">
            <v>2</v>
          </cell>
          <cell r="F4588">
            <v>2</v>
          </cell>
          <cell r="H4588">
            <v>2</v>
          </cell>
          <cell r="L4588" t="str">
            <v>H</v>
          </cell>
          <cell r="M4588" t="str">
            <v>D</v>
          </cell>
        </row>
        <row r="4589">
          <cell r="E4589">
            <v>2</v>
          </cell>
          <cell r="F4589">
            <v>2</v>
          </cell>
          <cell r="H4589">
            <v>2</v>
          </cell>
          <cell r="L4589" t="str">
            <v>H</v>
          </cell>
          <cell r="M4589" t="str">
            <v>D</v>
          </cell>
        </row>
        <row r="4590">
          <cell r="E4590">
            <v>2</v>
          </cell>
          <cell r="F4590">
            <v>2</v>
          </cell>
          <cell r="H4590">
            <v>2</v>
          </cell>
          <cell r="L4590">
            <v>1</v>
          </cell>
          <cell r="M4590" t="str">
            <v>KIRGIZİSTAN</v>
          </cell>
        </row>
        <row r="4591">
          <cell r="E4591">
            <v>2</v>
          </cell>
          <cell r="F4591">
            <v>2</v>
          </cell>
          <cell r="H4591">
            <v>2</v>
          </cell>
          <cell r="L4591">
            <v>1</v>
          </cell>
          <cell r="M4591" t="str">
            <v>KIRGIZİSTAN</v>
          </cell>
        </row>
        <row r="4592">
          <cell r="E4592">
            <v>2</v>
          </cell>
          <cell r="F4592">
            <v>2</v>
          </cell>
          <cell r="H4592">
            <v>2</v>
          </cell>
          <cell r="L4592">
            <v>1</v>
          </cell>
          <cell r="M4592" t="str">
            <v>KIRGIZİSTAN</v>
          </cell>
        </row>
        <row r="4593">
          <cell r="E4593">
            <v>2</v>
          </cell>
          <cell r="F4593">
            <v>2</v>
          </cell>
          <cell r="H4593">
            <v>2</v>
          </cell>
          <cell r="L4593">
            <v>1</v>
          </cell>
          <cell r="M4593" t="str">
            <v>KIRGIZİSTAN</v>
          </cell>
        </row>
        <row r="4594">
          <cell r="E4594">
            <v>2</v>
          </cell>
          <cell r="F4594">
            <v>2</v>
          </cell>
          <cell r="H4594">
            <v>2</v>
          </cell>
          <cell r="L4594">
            <v>1</v>
          </cell>
          <cell r="M4594" t="str">
            <v>KIRGIZİSTAN</v>
          </cell>
        </row>
        <row r="4595">
          <cell r="E4595">
            <v>2</v>
          </cell>
          <cell r="F4595">
            <v>2</v>
          </cell>
          <cell r="H4595">
            <v>2</v>
          </cell>
          <cell r="L4595">
            <v>1</v>
          </cell>
          <cell r="M4595" t="str">
            <v>KIRGIZİSTAN</v>
          </cell>
        </row>
        <row r="4596">
          <cell r="E4596">
            <v>2</v>
          </cell>
          <cell r="F4596">
            <v>4</v>
          </cell>
          <cell r="H4596">
            <v>2</v>
          </cell>
          <cell r="L4596" t="str">
            <v>H</v>
          </cell>
          <cell r="M4596" t="str">
            <v>SNG</v>
          </cell>
        </row>
        <row r="4597">
          <cell r="E4597">
            <v>2</v>
          </cell>
          <cell r="F4597">
            <v>4</v>
          </cell>
          <cell r="H4597">
            <v>2</v>
          </cell>
          <cell r="L4597" t="str">
            <v>H</v>
          </cell>
          <cell r="M4597" t="str">
            <v>KIRGIZİSTAN</v>
          </cell>
        </row>
        <row r="4598">
          <cell r="E4598">
            <v>2</v>
          </cell>
          <cell r="F4598">
            <v>4</v>
          </cell>
          <cell r="H4598">
            <v>2</v>
          </cell>
          <cell r="L4598" t="str">
            <v>H</v>
          </cell>
          <cell r="M4598" t="str">
            <v>KIRGIZİSTAN</v>
          </cell>
        </row>
        <row r="4599">
          <cell r="E4599">
            <v>2</v>
          </cell>
          <cell r="F4599">
            <v>4</v>
          </cell>
          <cell r="H4599">
            <v>2</v>
          </cell>
          <cell r="L4599" t="str">
            <v>H</v>
          </cell>
          <cell r="M4599" t="str">
            <v>KIRGIZİSTAN</v>
          </cell>
        </row>
        <row r="4600">
          <cell r="E4600">
            <v>2</v>
          </cell>
          <cell r="F4600">
            <v>4</v>
          </cell>
          <cell r="H4600">
            <v>2</v>
          </cell>
          <cell r="L4600" t="str">
            <v>H</v>
          </cell>
          <cell r="M4600" t="str">
            <v>KIRGIZİSTAN</v>
          </cell>
        </row>
        <row r="4601">
          <cell r="E4601">
            <v>2</v>
          </cell>
          <cell r="F4601">
            <v>4</v>
          </cell>
          <cell r="H4601">
            <v>2</v>
          </cell>
          <cell r="L4601" t="str">
            <v>H</v>
          </cell>
          <cell r="M4601" t="str">
            <v>KIRGIZİSTAN</v>
          </cell>
        </row>
        <row r="4602">
          <cell r="E4602">
            <v>2</v>
          </cell>
          <cell r="F4602">
            <v>4</v>
          </cell>
          <cell r="H4602">
            <v>2</v>
          </cell>
          <cell r="L4602" t="str">
            <v>H</v>
          </cell>
          <cell r="M4602" t="str">
            <v>KIRGIZİSTAN</v>
          </cell>
        </row>
        <row r="4603">
          <cell r="E4603">
            <v>2</v>
          </cell>
          <cell r="F4603">
            <v>4</v>
          </cell>
          <cell r="H4603">
            <v>2</v>
          </cell>
          <cell r="L4603" t="str">
            <v>H</v>
          </cell>
          <cell r="M4603" t="str">
            <v>KIRGIZİSTAN</v>
          </cell>
        </row>
        <row r="4604">
          <cell r="E4604">
            <v>2</v>
          </cell>
          <cell r="F4604">
            <v>4</v>
          </cell>
          <cell r="H4604">
            <v>2</v>
          </cell>
          <cell r="L4604" t="str">
            <v>H</v>
          </cell>
          <cell r="M4604" t="str">
            <v>KIRGIZİSTAN</v>
          </cell>
        </row>
        <row r="4605">
          <cell r="E4605">
            <v>2</v>
          </cell>
          <cell r="F4605">
            <v>4</v>
          </cell>
          <cell r="H4605">
            <v>2</v>
          </cell>
          <cell r="L4605">
            <v>1</v>
          </cell>
          <cell r="M4605" t="str">
            <v>KIRGIZİSTAN</v>
          </cell>
        </row>
        <row r="4606">
          <cell r="E4606">
            <v>2</v>
          </cell>
          <cell r="F4606">
            <v>4</v>
          </cell>
          <cell r="H4606">
            <v>2</v>
          </cell>
          <cell r="L4606" t="str">
            <v>H</v>
          </cell>
          <cell r="M4606" t="str">
            <v>KIRGIZİSTAN</v>
          </cell>
        </row>
        <row r="4607">
          <cell r="E4607">
            <v>2</v>
          </cell>
          <cell r="F4607">
            <v>4</v>
          </cell>
          <cell r="H4607">
            <v>2</v>
          </cell>
          <cell r="L4607" t="str">
            <v>H</v>
          </cell>
          <cell r="M4607" t="str">
            <v>KIRGIZİSTAN</v>
          </cell>
        </row>
        <row r="4608">
          <cell r="E4608">
            <v>2</v>
          </cell>
          <cell r="F4608">
            <v>4</v>
          </cell>
          <cell r="H4608">
            <v>2</v>
          </cell>
          <cell r="L4608" t="str">
            <v>H</v>
          </cell>
          <cell r="M4608" t="str">
            <v>KIRGIZİSTAN</v>
          </cell>
        </row>
        <row r="4609">
          <cell r="E4609">
            <v>2</v>
          </cell>
          <cell r="F4609">
            <v>4</v>
          </cell>
          <cell r="H4609">
            <v>2</v>
          </cell>
          <cell r="L4609" t="str">
            <v>H</v>
          </cell>
          <cell r="M4609" t="str">
            <v>KIRGIZİSTAN</v>
          </cell>
        </row>
        <row r="4610">
          <cell r="E4610">
            <v>2</v>
          </cell>
          <cell r="F4610">
            <v>4</v>
          </cell>
          <cell r="H4610">
            <v>2</v>
          </cell>
          <cell r="L4610" t="str">
            <v>H</v>
          </cell>
          <cell r="M4610" t="str">
            <v>KIRGIZİSTAN</v>
          </cell>
        </row>
        <row r="4611">
          <cell r="E4611">
            <v>2</v>
          </cell>
          <cell r="F4611">
            <v>4</v>
          </cell>
          <cell r="H4611">
            <v>2</v>
          </cell>
          <cell r="L4611" t="str">
            <v>H</v>
          </cell>
          <cell r="M4611" t="str">
            <v>KIRGIZİSTAN</v>
          </cell>
        </row>
        <row r="4612">
          <cell r="E4612">
            <v>2</v>
          </cell>
          <cell r="F4612">
            <v>4</v>
          </cell>
          <cell r="H4612">
            <v>2</v>
          </cell>
          <cell r="L4612" t="str">
            <v>H</v>
          </cell>
          <cell r="M4612" t="str">
            <v>KIRGIZİSTAN</v>
          </cell>
        </row>
        <row r="4613">
          <cell r="E4613">
            <v>2</v>
          </cell>
          <cell r="F4613">
            <v>4</v>
          </cell>
          <cell r="H4613">
            <v>2</v>
          </cell>
          <cell r="L4613" t="str">
            <v>H</v>
          </cell>
          <cell r="M4613" t="str">
            <v>KIRGIZİSTAN</v>
          </cell>
        </row>
        <row r="4614">
          <cell r="E4614">
            <v>2</v>
          </cell>
          <cell r="F4614">
            <v>4</v>
          </cell>
          <cell r="H4614">
            <v>2</v>
          </cell>
          <cell r="L4614">
            <v>1</v>
          </cell>
          <cell r="M4614" t="str">
            <v>KIRGIZİSTAN</v>
          </cell>
        </row>
        <row r="4615">
          <cell r="E4615">
            <v>2</v>
          </cell>
          <cell r="F4615">
            <v>4</v>
          </cell>
          <cell r="H4615">
            <v>2</v>
          </cell>
          <cell r="L4615" t="str">
            <v>H</v>
          </cell>
          <cell r="M4615" t="str">
            <v>KIRGIZİSTAN</v>
          </cell>
        </row>
        <row r="4616">
          <cell r="E4616">
            <v>2</v>
          </cell>
          <cell r="F4616">
            <v>4</v>
          </cell>
          <cell r="H4616">
            <v>2</v>
          </cell>
          <cell r="L4616" t="str">
            <v>H</v>
          </cell>
          <cell r="M4616" t="str">
            <v>KIRGIZİSTAN</v>
          </cell>
        </row>
        <row r="4617">
          <cell r="E4617">
            <v>2</v>
          </cell>
          <cell r="F4617">
            <v>4</v>
          </cell>
          <cell r="H4617">
            <v>2</v>
          </cell>
          <cell r="L4617" t="str">
            <v>H</v>
          </cell>
          <cell r="M4617" t="str">
            <v>KIRGIZİSTAN</v>
          </cell>
        </row>
        <row r="4618">
          <cell r="E4618">
            <v>2</v>
          </cell>
          <cell r="F4618">
            <v>4</v>
          </cell>
          <cell r="H4618">
            <v>2</v>
          </cell>
          <cell r="L4618" t="str">
            <v>H</v>
          </cell>
          <cell r="M4618" t="str">
            <v>KIRGIZİSTAN</v>
          </cell>
        </row>
        <row r="4619">
          <cell r="E4619">
            <v>2</v>
          </cell>
          <cell r="F4619">
            <v>4</v>
          </cell>
          <cell r="H4619">
            <v>2</v>
          </cell>
          <cell r="L4619" t="str">
            <v>H</v>
          </cell>
          <cell r="M4619" t="str">
            <v>KIRGIZİSTAN</v>
          </cell>
        </row>
        <row r="4620">
          <cell r="E4620">
            <v>2</v>
          </cell>
          <cell r="F4620">
            <v>4</v>
          </cell>
          <cell r="H4620">
            <v>2</v>
          </cell>
          <cell r="L4620" t="str">
            <v>H</v>
          </cell>
          <cell r="M4620" t="str">
            <v>KIRGIZİSTAN</v>
          </cell>
        </row>
        <row r="4621">
          <cell r="E4621">
            <v>2</v>
          </cell>
          <cell r="F4621">
            <v>4</v>
          </cell>
          <cell r="H4621">
            <v>2</v>
          </cell>
          <cell r="L4621" t="str">
            <v>H</v>
          </cell>
          <cell r="M4621" t="str">
            <v>KIRGIZİSTAN</v>
          </cell>
        </row>
        <row r="4622">
          <cell r="E4622">
            <v>2</v>
          </cell>
          <cell r="F4622">
            <v>4</v>
          </cell>
          <cell r="H4622">
            <v>2</v>
          </cell>
          <cell r="L4622" t="str">
            <v>H</v>
          </cell>
          <cell r="M4622" t="str">
            <v>KIRGIZİSTAN</v>
          </cell>
        </row>
        <row r="4623">
          <cell r="E4623">
            <v>2</v>
          </cell>
          <cell r="F4623">
            <v>4</v>
          </cell>
          <cell r="H4623">
            <v>2</v>
          </cell>
          <cell r="L4623" t="str">
            <v>H</v>
          </cell>
          <cell r="M4623" t="str">
            <v>D</v>
          </cell>
        </row>
        <row r="4624">
          <cell r="E4624">
            <v>2</v>
          </cell>
          <cell r="F4624">
            <v>4</v>
          </cell>
          <cell r="H4624">
            <v>2</v>
          </cell>
          <cell r="L4624" t="str">
            <v>H</v>
          </cell>
          <cell r="M4624" t="str">
            <v>D</v>
          </cell>
        </row>
        <row r="4625">
          <cell r="E4625">
            <v>2</v>
          </cell>
          <cell r="F4625">
            <v>4</v>
          </cell>
          <cell r="H4625">
            <v>2</v>
          </cell>
          <cell r="L4625" t="str">
            <v>H</v>
          </cell>
          <cell r="M4625" t="str">
            <v>D</v>
          </cell>
        </row>
        <row r="4626">
          <cell r="E4626">
            <v>2</v>
          </cell>
          <cell r="F4626">
            <v>4</v>
          </cell>
          <cell r="H4626">
            <v>2</v>
          </cell>
          <cell r="L4626" t="str">
            <v>H</v>
          </cell>
          <cell r="M4626" t="str">
            <v>D</v>
          </cell>
        </row>
        <row r="4627">
          <cell r="E4627">
            <v>2</v>
          </cell>
          <cell r="F4627">
            <v>4</v>
          </cell>
          <cell r="H4627">
            <v>2</v>
          </cell>
          <cell r="L4627" t="str">
            <v>H</v>
          </cell>
          <cell r="M4627" t="str">
            <v>D</v>
          </cell>
        </row>
        <row r="4628">
          <cell r="E4628">
            <v>2</v>
          </cell>
          <cell r="F4628">
            <v>5</v>
          </cell>
          <cell r="H4628">
            <v>2</v>
          </cell>
          <cell r="L4628" t="str">
            <v>H</v>
          </cell>
          <cell r="M4628" t="str">
            <v>KIRGIZİSTAN</v>
          </cell>
        </row>
        <row r="4629">
          <cell r="E4629">
            <v>2</v>
          </cell>
          <cell r="F4629">
            <v>5</v>
          </cell>
          <cell r="H4629">
            <v>2</v>
          </cell>
          <cell r="L4629" t="str">
            <v>H</v>
          </cell>
          <cell r="M4629" t="str">
            <v>KIRGIZİSTAN</v>
          </cell>
        </row>
        <row r="4630">
          <cell r="E4630">
            <v>2</v>
          </cell>
          <cell r="F4630">
            <v>5</v>
          </cell>
          <cell r="H4630">
            <v>2</v>
          </cell>
          <cell r="L4630" t="str">
            <v>H</v>
          </cell>
          <cell r="M4630" t="str">
            <v>KIRGIZİSTAN</v>
          </cell>
        </row>
        <row r="4631">
          <cell r="E4631">
            <v>2</v>
          </cell>
          <cell r="F4631">
            <v>5</v>
          </cell>
          <cell r="H4631">
            <v>2</v>
          </cell>
          <cell r="L4631" t="str">
            <v>H</v>
          </cell>
          <cell r="M4631" t="str">
            <v>KIRGIZİSTAN</v>
          </cell>
        </row>
        <row r="4632">
          <cell r="E4632">
            <v>2</v>
          </cell>
          <cell r="F4632">
            <v>5</v>
          </cell>
          <cell r="H4632">
            <v>2</v>
          </cell>
          <cell r="L4632" t="str">
            <v>H</v>
          </cell>
          <cell r="M4632" t="str">
            <v>KIRGIZİSTAN</v>
          </cell>
        </row>
        <row r="4633">
          <cell r="E4633">
            <v>2</v>
          </cell>
          <cell r="F4633">
            <v>5</v>
          </cell>
          <cell r="H4633">
            <v>2</v>
          </cell>
          <cell r="L4633" t="str">
            <v>H</v>
          </cell>
          <cell r="M4633" t="str">
            <v>KIRGIZİSTAN</v>
          </cell>
        </row>
        <row r="4634">
          <cell r="E4634">
            <v>2</v>
          </cell>
          <cell r="F4634">
            <v>5</v>
          </cell>
          <cell r="H4634">
            <v>2</v>
          </cell>
          <cell r="L4634" t="str">
            <v>H</v>
          </cell>
          <cell r="M4634" t="str">
            <v>KIRGIZİSTAN</v>
          </cell>
        </row>
        <row r="4635">
          <cell r="E4635">
            <v>2</v>
          </cell>
          <cell r="F4635">
            <v>5</v>
          </cell>
          <cell r="H4635">
            <v>2</v>
          </cell>
          <cell r="L4635" t="str">
            <v>H</v>
          </cell>
          <cell r="M4635" t="str">
            <v>KIRGIZİSTAN</v>
          </cell>
        </row>
        <row r="4636">
          <cell r="E4636">
            <v>2</v>
          </cell>
          <cell r="F4636">
            <v>5</v>
          </cell>
          <cell r="H4636">
            <v>2</v>
          </cell>
          <cell r="L4636" t="str">
            <v>H</v>
          </cell>
          <cell r="M4636" t="str">
            <v>KIRGIZİSTAN</v>
          </cell>
        </row>
        <row r="4637">
          <cell r="E4637">
            <v>2</v>
          </cell>
          <cell r="F4637">
            <v>5</v>
          </cell>
          <cell r="H4637">
            <v>2</v>
          </cell>
          <cell r="L4637" t="str">
            <v>H</v>
          </cell>
          <cell r="M4637" t="str">
            <v>KIRGIZİSTAN</v>
          </cell>
        </row>
        <row r="4638">
          <cell r="E4638">
            <v>2</v>
          </cell>
          <cell r="F4638">
            <v>5</v>
          </cell>
          <cell r="H4638">
            <v>2</v>
          </cell>
          <cell r="L4638" t="str">
            <v>H</v>
          </cell>
          <cell r="M4638" t="str">
            <v>KIRGIZİSTAN</v>
          </cell>
        </row>
        <row r="4639">
          <cell r="E4639">
            <v>2</v>
          </cell>
          <cell r="F4639">
            <v>5</v>
          </cell>
          <cell r="H4639">
            <v>2</v>
          </cell>
          <cell r="L4639" t="str">
            <v>H</v>
          </cell>
          <cell r="M4639" t="str">
            <v>KIRGIZİSTAN</v>
          </cell>
        </row>
        <row r="4640">
          <cell r="E4640">
            <v>2</v>
          </cell>
          <cell r="F4640">
            <v>5</v>
          </cell>
          <cell r="H4640">
            <v>2</v>
          </cell>
          <cell r="L4640" t="str">
            <v>H</v>
          </cell>
          <cell r="M4640" t="str">
            <v>KIRGIZİSTAN</v>
          </cell>
        </row>
        <row r="4641">
          <cell r="E4641">
            <v>2</v>
          </cell>
          <cell r="F4641">
            <v>5</v>
          </cell>
          <cell r="H4641">
            <v>2</v>
          </cell>
          <cell r="L4641" t="str">
            <v>H</v>
          </cell>
          <cell r="M4641" t="str">
            <v>KIRGIZİSTAN</v>
          </cell>
        </row>
        <row r="4642">
          <cell r="E4642">
            <v>2</v>
          </cell>
          <cell r="F4642">
            <v>5</v>
          </cell>
          <cell r="H4642">
            <v>2</v>
          </cell>
          <cell r="L4642" t="str">
            <v>H</v>
          </cell>
          <cell r="M4642" t="str">
            <v>KIRGIZİSTAN</v>
          </cell>
        </row>
        <row r="4643">
          <cell r="E4643">
            <v>2</v>
          </cell>
          <cell r="F4643">
            <v>5</v>
          </cell>
          <cell r="H4643">
            <v>2</v>
          </cell>
          <cell r="L4643" t="str">
            <v>H</v>
          </cell>
          <cell r="M4643" t="str">
            <v>KIRGIZİSTAN</v>
          </cell>
        </row>
        <row r="4644">
          <cell r="E4644">
            <v>2</v>
          </cell>
          <cell r="F4644">
            <v>5</v>
          </cell>
          <cell r="H4644">
            <v>2</v>
          </cell>
          <cell r="L4644" t="str">
            <v>H</v>
          </cell>
          <cell r="M4644" t="str">
            <v>KIRGIZİSTAN</v>
          </cell>
        </row>
        <row r="4645">
          <cell r="E4645">
            <v>2</v>
          </cell>
          <cell r="F4645">
            <v>5</v>
          </cell>
          <cell r="H4645">
            <v>2</v>
          </cell>
          <cell r="L4645" t="str">
            <v>H</v>
          </cell>
          <cell r="M4645" t="str">
            <v>KIRGIZİSTAN</v>
          </cell>
        </row>
        <row r="4646">
          <cell r="E4646">
            <v>2</v>
          </cell>
          <cell r="F4646">
            <v>5</v>
          </cell>
          <cell r="H4646">
            <v>2</v>
          </cell>
          <cell r="L4646" t="str">
            <v>H</v>
          </cell>
          <cell r="M4646" t="str">
            <v>KIRGIZİSTAN</v>
          </cell>
        </row>
        <row r="4647">
          <cell r="E4647">
            <v>2</v>
          </cell>
          <cell r="F4647">
            <v>5</v>
          </cell>
          <cell r="H4647">
            <v>2</v>
          </cell>
          <cell r="L4647" t="str">
            <v>H</v>
          </cell>
          <cell r="M4647" t="str">
            <v>KIRGIZİSTAN</v>
          </cell>
        </row>
        <row r="4648">
          <cell r="E4648">
            <v>2</v>
          </cell>
          <cell r="F4648">
            <v>5</v>
          </cell>
          <cell r="H4648">
            <v>2</v>
          </cell>
          <cell r="L4648" t="str">
            <v>H</v>
          </cell>
          <cell r="M4648" t="str">
            <v>KIRGIZİSTAN</v>
          </cell>
        </row>
        <row r="4649">
          <cell r="E4649">
            <v>2</v>
          </cell>
          <cell r="F4649">
            <v>5</v>
          </cell>
          <cell r="H4649">
            <v>2</v>
          </cell>
          <cell r="L4649" t="str">
            <v>H</v>
          </cell>
          <cell r="M4649" t="str">
            <v>KIRGIZİSTAN</v>
          </cell>
        </row>
        <row r="4650">
          <cell r="E4650">
            <v>2</v>
          </cell>
          <cell r="F4650">
            <v>5</v>
          </cell>
          <cell r="H4650">
            <v>2</v>
          </cell>
          <cell r="L4650" t="str">
            <v>H</v>
          </cell>
          <cell r="M4650" t="str">
            <v>KIRGIZİSTAN</v>
          </cell>
        </row>
        <row r="4651">
          <cell r="E4651">
            <v>2</v>
          </cell>
          <cell r="F4651">
            <v>5</v>
          </cell>
          <cell r="H4651">
            <v>2</v>
          </cell>
          <cell r="L4651" t="str">
            <v>H</v>
          </cell>
          <cell r="M4651" t="str">
            <v>KIRGIZİSTAN</v>
          </cell>
        </row>
        <row r="4652">
          <cell r="E4652">
            <v>2</v>
          </cell>
          <cell r="F4652">
            <v>5</v>
          </cell>
          <cell r="H4652">
            <v>2</v>
          </cell>
          <cell r="L4652" t="str">
            <v>H</v>
          </cell>
          <cell r="M4652" t="str">
            <v>KIRGIZİSTAN</v>
          </cell>
        </row>
        <row r="4653">
          <cell r="E4653">
            <v>2</v>
          </cell>
          <cell r="F4653">
            <v>5</v>
          </cell>
          <cell r="H4653">
            <v>2</v>
          </cell>
          <cell r="L4653" t="str">
            <v>H</v>
          </cell>
          <cell r="M4653" t="str">
            <v>KIRGIZİSTAN</v>
          </cell>
        </row>
        <row r="4654">
          <cell r="E4654">
            <v>2</v>
          </cell>
          <cell r="F4654">
            <v>5</v>
          </cell>
          <cell r="H4654">
            <v>2</v>
          </cell>
          <cell r="L4654" t="str">
            <v>H</v>
          </cell>
          <cell r="M4654" t="str">
            <v>KIRGIZİSTAN</v>
          </cell>
        </row>
        <row r="4655">
          <cell r="E4655">
            <v>2</v>
          </cell>
          <cell r="F4655">
            <v>5</v>
          </cell>
          <cell r="H4655">
            <v>2</v>
          </cell>
          <cell r="L4655" t="str">
            <v>H</v>
          </cell>
          <cell r="M4655" t="str">
            <v>KIRGIZİSTAN</v>
          </cell>
        </row>
        <row r="4656">
          <cell r="E4656">
            <v>2</v>
          </cell>
          <cell r="F4656">
            <v>5</v>
          </cell>
          <cell r="H4656">
            <v>2</v>
          </cell>
          <cell r="L4656" t="str">
            <v>H</v>
          </cell>
          <cell r="M4656" t="str">
            <v>KIRGIZİSTAN</v>
          </cell>
        </row>
        <row r="4657">
          <cell r="E4657">
            <v>2</v>
          </cell>
          <cell r="F4657">
            <v>5</v>
          </cell>
          <cell r="H4657">
            <v>2</v>
          </cell>
          <cell r="L4657" t="str">
            <v>H</v>
          </cell>
          <cell r="M4657" t="str">
            <v>KIRGIZİSTAN</v>
          </cell>
        </row>
        <row r="4658">
          <cell r="E4658">
            <v>2</v>
          </cell>
          <cell r="F4658">
            <v>5</v>
          </cell>
          <cell r="H4658">
            <v>2</v>
          </cell>
          <cell r="L4658" t="str">
            <v>H</v>
          </cell>
          <cell r="M4658" t="str">
            <v>KIRGIZİSTAN</v>
          </cell>
        </row>
        <row r="4659">
          <cell r="E4659">
            <v>2</v>
          </cell>
          <cell r="F4659">
            <v>5</v>
          </cell>
          <cell r="H4659">
            <v>2</v>
          </cell>
          <cell r="L4659">
            <v>1</v>
          </cell>
          <cell r="M4659" t="str">
            <v>KIRGIZİSTAN</v>
          </cell>
        </row>
        <row r="4660">
          <cell r="E4660">
            <v>2</v>
          </cell>
          <cell r="F4660">
            <v>5</v>
          </cell>
          <cell r="H4660">
            <v>2</v>
          </cell>
          <cell r="L4660">
            <v>1</v>
          </cell>
          <cell r="M4660" t="str">
            <v>KIRGIZİSTAN</v>
          </cell>
        </row>
        <row r="4661">
          <cell r="E4661">
            <v>3</v>
          </cell>
          <cell r="F4661">
            <v>1</v>
          </cell>
          <cell r="H4661">
            <v>2</v>
          </cell>
          <cell r="L4661" t="str">
            <v>H</v>
          </cell>
          <cell r="M4661" t="str">
            <v>KIRGIZİSTAN</v>
          </cell>
        </row>
        <row r="4662">
          <cell r="E4662">
            <v>3</v>
          </cell>
          <cell r="F4662">
            <v>1</v>
          </cell>
          <cell r="H4662">
            <v>2</v>
          </cell>
          <cell r="L4662" t="str">
            <v>H</v>
          </cell>
          <cell r="M4662" t="str">
            <v>KIRGIZİSTAN</v>
          </cell>
        </row>
        <row r="4663">
          <cell r="E4663">
            <v>3</v>
          </cell>
          <cell r="F4663">
            <v>1</v>
          </cell>
          <cell r="H4663">
            <v>2</v>
          </cell>
          <cell r="L4663" t="str">
            <v>H</v>
          </cell>
          <cell r="M4663" t="str">
            <v>KIRGIZİSTAN</v>
          </cell>
        </row>
        <row r="4664">
          <cell r="E4664">
            <v>3</v>
          </cell>
          <cell r="F4664">
            <v>1</v>
          </cell>
          <cell r="H4664">
            <v>2</v>
          </cell>
          <cell r="L4664" t="str">
            <v>H</v>
          </cell>
          <cell r="M4664" t="str">
            <v>KIRGIZİSTAN</v>
          </cell>
        </row>
        <row r="4665">
          <cell r="E4665">
            <v>3</v>
          </cell>
          <cell r="F4665">
            <v>1</v>
          </cell>
          <cell r="H4665">
            <v>2</v>
          </cell>
          <cell r="L4665" t="str">
            <v>H</v>
          </cell>
          <cell r="M4665" t="str">
            <v>KIRGIZİSTAN</v>
          </cell>
        </row>
        <row r="4666">
          <cell r="E4666">
            <v>3</v>
          </cell>
          <cell r="F4666">
            <v>1</v>
          </cell>
          <cell r="H4666">
            <v>2</v>
          </cell>
          <cell r="L4666" t="str">
            <v>H</v>
          </cell>
          <cell r="M4666" t="str">
            <v>KIRGIZİSTAN</v>
          </cell>
        </row>
        <row r="4667">
          <cell r="E4667">
            <v>3</v>
          </cell>
          <cell r="F4667">
            <v>1</v>
          </cell>
          <cell r="H4667">
            <v>2</v>
          </cell>
          <cell r="L4667" t="str">
            <v>H</v>
          </cell>
          <cell r="M4667" t="str">
            <v>KIRGIZİSTAN</v>
          </cell>
        </row>
        <row r="4668">
          <cell r="E4668">
            <v>3</v>
          </cell>
          <cell r="F4668">
            <v>1</v>
          </cell>
          <cell r="H4668">
            <v>2</v>
          </cell>
          <cell r="L4668" t="str">
            <v>H</v>
          </cell>
          <cell r="M4668" t="str">
            <v>KIRGIZİSTAN</v>
          </cell>
        </row>
        <row r="4669">
          <cell r="E4669">
            <v>3</v>
          </cell>
          <cell r="F4669">
            <v>1</v>
          </cell>
          <cell r="H4669">
            <v>2</v>
          </cell>
          <cell r="L4669" t="str">
            <v>H</v>
          </cell>
          <cell r="M4669" t="str">
            <v>KIRGIZİSTAN</v>
          </cell>
        </row>
        <row r="4670">
          <cell r="E4670">
            <v>3</v>
          </cell>
          <cell r="F4670">
            <v>1</v>
          </cell>
          <cell r="H4670">
            <v>2</v>
          </cell>
          <cell r="L4670" t="str">
            <v>H</v>
          </cell>
          <cell r="M4670" t="str">
            <v>KIRGIZİSTAN</v>
          </cell>
        </row>
        <row r="4671">
          <cell r="E4671">
            <v>3</v>
          </cell>
          <cell r="F4671">
            <v>1</v>
          </cell>
          <cell r="H4671">
            <v>2</v>
          </cell>
          <cell r="L4671" t="str">
            <v>H</v>
          </cell>
          <cell r="M4671" t="str">
            <v>KIRGIZİSTAN</v>
          </cell>
        </row>
        <row r="4672">
          <cell r="E4672">
            <v>3</v>
          </cell>
          <cell r="F4672">
            <v>1</v>
          </cell>
          <cell r="H4672">
            <v>2</v>
          </cell>
          <cell r="L4672" t="str">
            <v>H</v>
          </cell>
          <cell r="M4672" t="str">
            <v>KIRGIZİSTAN</v>
          </cell>
        </row>
        <row r="4673">
          <cell r="E4673">
            <v>3</v>
          </cell>
          <cell r="F4673">
            <v>1</v>
          </cell>
          <cell r="H4673">
            <v>2</v>
          </cell>
          <cell r="L4673" t="str">
            <v>H</v>
          </cell>
          <cell r="M4673" t="str">
            <v>KIRGIZİSTAN</v>
          </cell>
        </row>
        <row r="4674">
          <cell r="E4674">
            <v>3</v>
          </cell>
          <cell r="F4674">
            <v>1</v>
          </cell>
          <cell r="H4674">
            <v>1</v>
          </cell>
          <cell r="L4674">
            <v>1</v>
          </cell>
          <cell r="M4674" t="str">
            <v>KIRGIZİSTAN</v>
          </cell>
        </row>
        <row r="4675">
          <cell r="E4675">
            <v>3</v>
          </cell>
          <cell r="F4675">
            <v>1</v>
          </cell>
          <cell r="H4675">
            <v>2</v>
          </cell>
          <cell r="L4675" t="str">
            <v>H</v>
          </cell>
          <cell r="M4675" t="str">
            <v>KIRGIZİSTAN</v>
          </cell>
        </row>
        <row r="4676">
          <cell r="E4676">
            <v>3</v>
          </cell>
          <cell r="F4676">
            <v>1</v>
          </cell>
          <cell r="H4676">
            <v>2</v>
          </cell>
          <cell r="L4676" t="str">
            <v>H</v>
          </cell>
          <cell r="M4676" t="str">
            <v>KIRGIZİSTAN</v>
          </cell>
        </row>
        <row r="4677">
          <cell r="E4677">
            <v>3</v>
          </cell>
          <cell r="F4677">
            <v>1</v>
          </cell>
          <cell r="H4677">
            <v>2</v>
          </cell>
          <cell r="L4677" t="str">
            <v>H</v>
          </cell>
          <cell r="M4677" t="str">
            <v>KIRGIZİSTAN</v>
          </cell>
        </row>
        <row r="4678">
          <cell r="E4678">
            <v>3</v>
          </cell>
          <cell r="F4678">
            <v>1</v>
          </cell>
          <cell r="H4678">
            <v>2</v>
          </cell>
          <cell r="L4678" t="str">
            <v>H</v>
          </cell>
          <cell r="M4678" t="str">
            <v>KIRGIZİSTAN</v>
          </cell>
        </row>
        <row r="4679">
          <cell r="E4679">
            <v>3</v>
          </cell>
          <cell r="F4679">
            <v>1</v>
          </cell>
          <cell r="H4679">
            <v>2</v>
          </cell>
          <cell r="L4679" t="str">
            <v>H</v>
          </cell>
          <cell r="M4679" t="str">
            <v>KIRGIZİSTAN</v>
          </cell>
        </row>
        <row r="4680">
          <cell r="E4680">
            <v>3</v>
          </cell>
          <cell r="F4680">
            <v>1</v>
          </cell>
          <cell r="H4680">
            <v>2</v>
          </cell>
          <cell r="L4680" t="str">
            <v>H</v>
          </cell>
          <cell r="M4680" t="str">
            <v>KIRGIZİSTAN</v>
          </cell>
        </row>
        <row r="4681">
          <cell r="E4681">
            <v>3</v>
          </cell>
          <cell r="F4681">
            <v>1</v>
          </cell>
          <cell r="H4681">
            <v>2</v>
          </cell>
          <cell r="L4681" t="str">
            <v>H</v>
          </cell>
          <cell r="M4681" t="str">
            <v>KIRGIZİSTAN</v>
          </cell>
        </row>
        <row r="4682">
          <cell r="E4682">
            <v>3</v>
          </cell>
          <cell r="F4682">
            <v>1</v>
          </cell>
          <cell r="H4682">
            <v>2</v>
          </cell>
          <cell r="L4682" t="str">
            <v>H</v>
          </cell>
          <cell r="M4682" t="str">
            <v>KIRGIZİSTAN</v>
          </cell>
        </row>
        <row r="4683">
          <cell r="E4683">
            <v>3</v>
          </cell>
          <cell r="F4683">
            <v>1</v>
          </cell>
          <cell r="H4683">
            <v>2</v>
          </cell>
          <cell r="L4683" t="str">
            <v>H</v>
          </cell>
          <cell r="M4683" t="str">
            <v>KIRGIZİSTAN</v>
          </cell>
        </row>
        <row r="4684">
          <cell r="E4684">
            <v>3</v>
          </cell>
          <cell r="F4684">
            <v>1</v>
          </cell>
          <cell r="H4684">
            <v>2</v>
          </cell>
          <cell r="L4684" t="str">
            <v>H</v>
          </cell>
          <cell r="M4684" t="str">
            <v>SNG</v>
          </cell>
        </row>
        <row r="4685">
          <cell r="E4685">
            <v>3</v>
          </cell>
          <cell r="F4685">
            <v>1</v>
          </cell>
          <cell r="H4685">
            <v>2</v>
          </cell>
          <cell r="L4685" t="str">
            <v>H</v>
          </cell>
          <cell r="M4685" t="str">
            <v>KIRGIZİSTAN</v>
          </cell>
        </row>
        <row r="4686">
          <cell r="E4686">
            <v>3</v>
          </cell>
          <cell r="F4686">
            <v>1</v>
          </cell>
          <cell r="H4686">
            <v>2</v>
          </cell>
          <cell r="L4686" t="str">
            <v>H</v>
          </cell>
          <cell r="M4686" t="str">
            <v>KIRGIZİSTAN</v>
          </cell>
        </row>
        <row r="4687">
          <cell r="E4687">
            <v>3</v>
          </cell>
          <cell r="F4687">
            <v>1</v>
          </cell>
          <cell r="H4687">
            <v>2</v>
          </cell>
          <cell r="L4687" t="str">
            <v>H</v>
          </cell>
          <cell r="M4687" t="str">
            <v>KIRGIZİSTAN</v>
          </cell>
        </row>
        <row r="4688">
          <cell r="E4688">
            <v>3</v>
          </cell>
          <cell r="F4688">
            <v>1</v>
          </cell>
          <cell r="H4688">
            <v>2</v>
          </cell>
          <cell r="L4688" t="str">
            <v>H</v>
          </cell>
          <cell r="M4688" t="str">
            <v>KIRGIZİSTAN</v>
          </cell>
        </row>
        <row r="4689">
          <cell r="E4689">
            <v>3</v>
          </cell>
          <cell r="F4689">
            <v>1</v>
          </cell>
          <cell r="H4689">
            <v>2</v>
          </cell>
          <cell r="L4689" t="str">
            <v>H</v>
          </cell>
          <cell r="M4689" t="str">
            <v>KIRGIZİSTAN</v>
          </cell>
        </row>
        <row r="4690">
          <cell r="E4690">
            <v>3</v>
          </cell>
          <cell r="F4690">
            <v>1</v>
          </cell>
          <cell r="H4690">
            <v>2</v>
          </cell>
          <cell r="L4690" t="str">
            <v>H</v>
          </cell>
          <cell r="M4690" t="str">
            <v>KIRGIZİSTAN</v>
          </cell>
        </row>
        <row r="4691">
          <cell r="E4691">
            <v>3</v>
          </cell>
          <cell r="F4691">
            <v>1</v>
          </cell>
          <cell r="H4691">
            <v>2</v>
          </cell>
          <cell r="L4691">
            <v>1</v>
          </cell>
          <cell r="M4691" t="str">
            <v>KIRGIZİSTAN</v>
          </cell>
        </row>
        <row r="4692">
          <cell r="E4692">
            <v>3</v>
          </cell>
          <cell r="F4692">
            <v>1</v>
          </cell>
          <cell r="H4692">
            <v>2</v>
          </cell>
          <cell r="L4692" t="str">
            <v>H</v>
          </cell>
          <cell r="M4692" t="str">
            <v>KIRGIZİSTAN</v>
          </cell>
        </row>
        <row r="4693">
          <cell r="E4693">
            <v>3</v>
          </cell>
          <cell r="F4693">
            <v>1</v>
          </cell>
          <cell r="H4693">
            <v>2</v>
          </cell>
          <cell r="L4693" t="str">
            <v>H</v>
          </cell>
          <cell r="M4693" t="str">
            <v>KIRGIZİSTAN</v>
          </cell>
        </row>
        <row r="4694">
          <cell r="E4694">
            <v>3</v>
          </cell>
          <cell r="F4694">
            <v>1</v>
          </cell>
          <cell r="H4694">
            <v>2</v>
          </cell>
          <cell r="L4694" t="str">
            <v>H</v>
          </cell>
          <cell r="M4694" t="str">
            <v>KIRGIZİSTAN</v>
          </cell>
        </row>
        <row r="4695">
          <cell r="E4695">
            <v>3</v>
          </cell>
          <cell r="F4695">
            <v>1</v>
          </cell>
          <cell r="H4695">
            <v>2</v>
          </cell>
          <cell r="L4695" t="str">
            <v>H</v>
          </cell>
          <cell r="M4695" t="str">
            <v>KIRGIZİSTAN</v>
          </cell>
        </row>
        <row r="4696">
          <cell r="E4696">
            <v>3</v>
          </cell>
          <cell r="F4696">
            <v>1</v>
          </cell>
          <cell r="H4696">
            <v>2</v>
          </cell>
          <cell r="L4696" t="str">
            <v>H</v>
          </cell>
          <cell r="M4696" t="str">
            <v>D</v>
          </cell>
        </row>
        <row r="4697">
          <cell r="E4697">
            <v>3</v>
          </cell>
          <cell r="F4697">
            <v>1</v>
          </cell>
          <cell r="H4697">
            <v>2</v>
          </cell>
          <cell r="L4697" t="str">
            <v>H</v>
          </cell>
          <cell r="M4697" t="str">
            <v>D</v>
          </cell>
        </row>
        <row r="4698">
          <cell r="E4698">
            <v>3</v>
          </cell>
          <cell r="F4698">
            <v>1</v>
          </cell>
          <cell r="H4698">
            <v>2</v>
          </cell>
          <cell r="L4698" t="str">
            <v>H</v>
          </cell>
          <cell r="M4698" t="str">
            <v>D</v>
          </cell>
        </row>
        <row r="4699">
          <cell r="E4699">
            <v>3</v>
          </cell>
          <cell r="F4699">
            <v>1</v>
          </cell>
          <cell r="H4699">
            <v>2</v>
          </cell>
          <cell r="L4699" t="str">
            <v>H</v>
          </cell>
          <cell r="M4699" t="str">
            <v>D</v>
          </cell>
        </row>
        <row r="4700">
          <cell r="E4700">
            <v>3</v>
          </cell>
          <cell r="F4700">
            <v>2</v>
          </cell>
          <cell r="H4700">
            <v>2</v>
          </cell>
          <cell r="L4700" t="str">
            <v>H</v>
          </cell>
          <cell r="M4700" t="str">
            <v>KIRGIZİSTAN</v>
          </cell>
        </row>
        <row r="4701">
          <cell r="E4701">
            <v>3</v>
          </cell>
          <cell r="F4701">
            <v>2</v>
          </cell>
          <cell r="H4701">
            <v>2</v>
          </cell>
          <cell r="L4701" t="str">
            <v>H</v>
          </cell>
          <cell r="M4701" t="str">
            <v>KIRGIZİSTAN</v>
          </cell>
        </row>
        <row r="4702">
          <cell r="E4702">
            <v>3</v>
          </cell>
          <cell r="F4702">
            <v>2</v>
          </cell>
          <cell r="H4702">
            <v>2</v>
          </cell>
          <cell r="L4702" t="str">
            <v>H</v>
          </cell>
          <cell r="M4702" t="str">
            <v>KIRGIZİSTAN</v>
          </cell>
        </row>
        <row r="4703">
          <cell r="E4703">
            <v>3</v>
          </cell>
          <cell r="F4703">
            <v>2</v>
          </cell>
          <cell r="H4703">
            <v>2</v>
          </cell>
          <cell r="L4703" t="str">
            <v>H</v>
          </cell>
          <cell r="M4703" t="str">
            <v>KIRGIZİSTAN</v>
          </cell>
        </row>
        <row r="4704">
          <cell r="E4704">
            <v>3</v>
          </cell>
          <cell r="F4704">
            <v>2</v>
          </cell>
          <cell r="H4704">
            <v>2</v>
          </cell>
          <cell r="L4704" t="str">
            <v>H</v>
          </cell>
          <cell r="M4704" t="str">
            <v>KIRGIZİSTAN</v>
          </cell>
        </row>
        <row r="4705">
          <cell r="E4705">
            <v>3</v>
          </cell>
          <cell r="F4705">
            <v>2</v>
          </cell>
          <cell r="H4705">
            <v>2</v>
          </cell>
          <cell r="L4705" t="str">
            <v>H</v>
          </cell>
          <cell r="M4705" t="str">
            <v>KIRGIZİSTAN</v>
          </cell>
        </row>
        <row r="4706">
          <cell r="E4706">
            <v>3</v>
          </cell>
          <cell r="F4706">
            <v>2</v>
          </cell>
          <cell r="H4706">
            <v>2</v>
          </cell>
          <cell r="L4706" t="str">
            <v>H</v>
          </cell>
          <cell r="M4706" t="str">
            <v>KIRGIZİSTAN</v>
          </cell>
        </row>
        <row r="4707">
          <cell r="E4707">
            <v>3</v>
          </cell>
          <cell r="F4707">
            <v>2</v>
          </cell>
          <cell r="H4707">
            <v>2</v>
          </cell>
          <cell r="L4707" t="str">
            <v>H</v>
          </cell>
          <cell r="M4707" t="str">
            <v>KIRGIZİSTAN</v>
          </cell>
        </row>
        <row r="4708">
          <cell r="E4708">
            <v>3</v>
          </cell>
          <cell r="F4708">
            <v>2</v>
          </cell>
          <cell r="H4708">
            <v>2</v>
          </cell>
          <cell r="L4708" t="str">
            <v>H</v>
          </cell>
          <cell r="M4708" t="str">
            <v>KIRGIZİSTAN</v>
          </cell>
        </row>
        <row r="4709">
          <cell r="E4709">
            <v>3</v>
          </cell>
          <cell r="F4709">
            <v>2</v>
          </cell>
          <cell r="H4709">
            <v>2</v>
          </cell>
          <cell r="L4709" t="str">
            <v>H</v>
          </cell>
          <cell r="M4709" t="str">
            <v>KIRGIZİSTAN</v>
          </cell>
        </row>
        <row r="4710">
          <cell r="E4710">
            <v>3</v>
          </cell>
          <cell r="F4710">
            <v>2</v>
          </cell>
          <cell r="H4710">
            <v>2</v>
          </cell>
          <cell r="L4710" t="str">
            <v>H</v>
          </cell>
          <cell r="M4710" t="str">
            <v>KIRGIZİSTAN</v>
          </cell>
        </row>
        <row r="4711">
          <cell r="E4711">
            <v>3</v>
          </cell>
          <cell r="F4711">
            <v>2</v>
          </cell>
          <cell r="H4711">
            <v>2</v>
          </cell>
          <cell r="L4711" t="str">
            <v>H</v>
          </cell>
          <cell r="M4711" t="str">
            <v>KIRGIZİSTAN</v>
          </cell>
        </row>
        <row r="4712">
          <cell r="E4712">
            <v>3</v>
          </cell>
          <cell r="F4712">
            <v>2</v>
          </cell>
          <cell r="H4712">
            <v>2</v>
          </cell>
          <cell r="L4712" t="str">
            <v>H</v>
          </cell>
          <cell r="M4712" t="str">
            <v>KIRGIZİSTAN</v>
          </cell>
        </row>
        <row r="4713">
          <cell r="E4713">
            <v>3</v>
          </cell>
          <cell r="F4713">
            <v>2</v>
          </cell>
          <cell r="H4713">
            <v>2</v>
          </cell>
          <cell r="L4713" t="str">
            <v>H</v>
          </cell>
          <cell r="M4713" t="str">
            <v>KIRGIZİSTAN</v>
          </cell>
        </row>
        <row r="4714">
          <cell r="E4714">
            <v>3</v>
          </cell>
          <cell r="F4714">
            <v>2</v>
          </cell>
          <cell r="H4714">
            <v>2</v>
          </cell>
          <cell r="L4714" t="str">
            <v>H</v>
          </cell>
          <cell r="M4714" t="str">
            <v>KIRGIZİSTAN</v>
          </cell>
        </row>
        <row r="4715">
          <cell r="E4715">
            <v>3</v>
          </cell>
          <cell r="F4715">
            <v>2</v>
          </cell>
          <cell r="H4715">
            <v>2</v>
          </cell>
          <cell r="L4715" t="str">
            <v>H</v>
          </cell>
          <cell r="M4715" t="str">
            <v>KIRGIZİSTAN</v>
          </cell>
        </row>
        <row r="4716">
          <cell r="E4716">
            <v>3</v>
          </cell>
          <cell r="F4716">
            <v>2</v>
          </cell>
          <cell r="H4716">
            <v>2</v>
          </cell>
          <cell r="L4716" t="str">
            <v>H</v>
          </cell>
          <cell r="M4716" t="str">
            <v>KIRGIZİSTAN</v>
          </cell>
        </row>
        <row r="4717">
          <cell r="E4717">
            <v>3</v>
          </cell>
          <cell r="F4717">
            <v>2</v>
          </cell>
          <cell r="H4717">
            <v>2</v>
          </cell>
          <cell r="L4717">
            <v>1</v>
          </cell>
          <cell r="M4717" t="str">
            <v>KIRGIZİSTAN</v>
          </cell>
        </row>
        <row r="4718">
          <cell r="E4718">
            <v>3</v>
          </cell>
          <cell r="F4718">
            <v>2</v>
          </cell>
          <cell r="H4718">
            <v>2</v>
          </cell>
          <cell r="L4718" t="str">
            <v>H</v>
          </cell>
          <cell r="M4718" t="str">
            <v>KIRGIZİSTAN</v>
          </cell>
        </row>
        <row r="4719">
          <cell r="E4719">
            <v>3</v>
          </cell>
          <cell r="F4719">
            <v>2</v>
          </cell>
          <cell r="H4719">
            <v>2</v>
          </cell>
          <cell r="L4719">
            <v>1</v>
          </cell>
          <cell r="M4719" t="str">
            <v>KIRGIZİSTAN</v>
          </cell>
        </row>
        <row r="4720">
          <cell r="E4720">
            <v>3</v>
          </cell>
          <cell r="F4720">
            <v>2</v>
          </cell>
          <cell r="H4720">
            <v>2</v>
          </cell>
          <cell r="L4720" t="str">
            <v>H</v>
          </cell>
          <cell r="M4720" t="str">
            <v>KIRGIZİSTAN</v>
          </cell>
        </row>
        <row r="4721">
          <cell r="E4721">
            <v>3</v>
          </cell>
          <cell r="F4721">
            <v>2</v>
          </cell>
          <cell r="H4721">
            <v>2</v>
          </cell>
          <cell r="L4721" t="str">
            <v>H</v>
          </cell>
          <cell r="M4721" t="str">
            <v>KIRGIZİSTAN</v>
          </cell>
        </row>
        <row r="4722">
          <cell r="E4722">
            <v>3</v>
          </cell>
          <cell r="F4722">
            <v>2</v>
          </cell>
          <cell r="H4722">
            <v>2</v>
          </cell>
          <cell r="L4722" t="str">
            <v>H</v>
          </cell>
          <cell r="M4722" t="str">
            <v>KIRGIZİSTAN</v>
          </cell>
        </row>
        <row r="4723">
          <cell r="E4723">
            <v>3</v>
          </cell>
          <cell r="F4723">
            <v>2</v>
          </cell>
          <cell r="H4723">
            <v>2</v>
          </cell>
          <cell r="L4723" t="str">
            <v>H</v>
          </cell>
          <cell r="M4723" t="str">
            <v>KIRGIZİSTAN</v>
          </cell>
        </row>
        <row r="4724">
          <cell r="E4724">
            <v>3</v>
          </cell>
          <cell r="F4724">
            <v>2</v>
          </cell>
          <cell r="H4724">
            <v>2</v>
          </cell>
          <cell r="L4724" t="str">
            <v>H</v>
          </cell>
          <cell r="M4724" t="str">
            <v>KIRGIZİSTAN</v>
          </cell>
        </row>
        <row r="4725">
          <cell r="E4725">
            <v>3</v>
          </cell>
          <cell r="F4725">
            <v>2</v>
          </cell>
          <cell r="H4725">
            <v>2</v>
          </cell>
          <cell r="L4725" t="str">
            <v>H</v>
          </cell>
          <cell r="M4725" t="str">
            <v>KIRGIZİSTAN</v>
          </cell>
        </row>
        <row r="4726">
          <cell r="E4726">
            <v>3</v>
          </cell>
          <cell r="F4726">
            <v>2</v>
          </cell>
          <cell r="H4726">
            <v>2</v>
          </cell>
          <cell r="L4726" t="str">
            <v>H</v>
          </cell>
          <cell r="M4726" t="str">
            <v>KIRGIZİSTAN</v>
          </cell>
        </row>
        <row r="4727">
          <cell r="E4727">
            <v>3</v>
          </cell>
          <cell r="F4727">
            <v>2</v>
          </cell>
          <cell r="H4727">
            <v>2</v>
          </cell>
          <cell r="L4727" t="str">
            <v>H</v>
          </cell>
          <cell r="M4727" t="str">
            <v>KIRGIZİSTAN</v>
          </cell>
        </row>
        <row r="4728">
          <cell r="E4728">
            <v>3</v>
          </cell>
          <cell r="F4728">
            <v>2</v>
          </cell>
          <cell r="H4728">
            <v>2</v>
          </cell>
          <cell r="L4728" t="str">
            <v>H</v>
          </cell>
          <cell r="M4728" t="str">
            <v>KIRGIZİSTAN</v>
          </cell>
        </row>
        <row r="4729">
          <cell r="E4729">
            <v>3</v>
          </cell>
          <cell r="F4729">
            <v>2</v>
          </cell>
          <cell r="H4729">
            <v>2</v>
          </cell>
          <cell r="L4729" t="str">
            <v>H</v>
          </cell>
          <cell r="M4729" t="str">
            <v>KIRGIZİSTAN</v>
          </cell>
        </row>
        <row r="4730">
          <cell r="E4730">
            <v>3</v>
          </cell>
          <cell r="F4730">
            <v>2</v>
          </cell>
          <cell r="H4730">
            <v>2</v>
          </cell>
          <cell r="L4730" t="str">
            <v>H</v>
          </cell>
          <cell r="M4730" t="str">
            <v>KIRGIZİSTAN</v>
          </cell>
        </row>
        <row r="4731">
          <cell r="E4731">
            <v>3</v>
          </cell>
          <cell r="F4731">
            <v>2</v>
          </cell>
          <cell r="H4731">
            <v>2</v>
          </cell>
          <cell r="L4731" t="str">
            <v>H</v>
          </cell>
          <cell r="M4731" t="str">
            <v>KIRGIZİSTAN</v>
          </cell>
        </row>
        <row r="4732">
          <cell r="E4732">
            <v>3</v>
          </cell>
          <cell r="F4732">
            <v>2</v>
          </cell>
          <cell r="H4732">
            <v>2</v>
          </cell>
          <cell r="L4732" t="str">
            <v>H</v>
          </cell>
          <cell r="M4732" t="str">
            <v>KIRGIZİSTAN</v>
          </cell>
        </row>
        <row r="4733">
          <cell r="E4733">
            <v>3</v>
          </cell>
          <cell r="F4733">
            <v>2</v>
          </cell>
          <cell r="H4733">
            <v>2</v>
          </cell>
          <cell r="L4733" t="str">
            <v>H</v>
          </cell>
          <cell r="M4733" t="str">
            <v>D</v>
          </cell>
        </row>
        <row r="4734">
          <cell r="E4734">
            <v>3</v>
          </cell>
          <cell r="F4734">
            <v>2</v>
          </cell>
          <cell r="H4734">
            <v>2</v>
          </cell>
          <cell r="L4734" t="str">
            <v>H</v>
          </cell>
          <cell r="M4734" t="str">
            <v>D</v>
          </cell>
        </row>
        <row r="4735">
          <cell r="E4735">
            <v>3</v>
          </cell>
          <cell r="F4735">
            <v>2</v>
          </cell>
          <cell r="H4735">
            <v>2</v>
          </cell>
          <cell r="L4735" t="str">
            <v>H</v>
          </cell>
          <cell r="M4735" t="str">
            <v>D</v>
          </cell>
        </row>
        <row r="4736">
          <cell r="E4736">
            <v>3</v>
          </cell>
          <cell r="F4736">
            <v>2</v>
          </cell>
          <cell r="H4736">
            <v>2</v>
          </cell>
          <cell r="L4736" t="str">
            <v>H</v>
          </cell>
          <cell r="M4736" t="str">
            <v>D</v>
          </cell>
        </row>
        <row r="4737">
          <cell r="E4737">
            <v>3</v>
          </cell>
          <cell r="F4737">
            <v>2</v>
          </cell>
          <cell r="H4737">
            <v>2</v>
          </cell>
          <cell r="L4737" t="str">
            <v>H</v>
          </cell>
          <cell r="M4737" t="str">
            <v>D</v>
          </cell>
        </row>
        <row r="4738">
          <cell r="E4738">
            <v>3</v>
          </cell>
          <cell r="F4738">
            <v>2</v>
          </cell>
          <cell r="H4738">
            <v>2</v>
          </cell>
          <cell r="L4738">
            <v>1</v>
          </cell>
          <cell r="M4738" t="str">
            <v>KIRGIZİSTAN</v>
          </cell>
        </row>
        <row r="4739">
          <cell r="E4739">
            <v>3</v>
          </cell>
          <cell r="F4739">
            <v>2</v>
          </cell>
          <cell r="H4739">
            <v>2</v>
          </cell>
          <cell r="L4739" t="str">
            <v>H</v>
          </cell>
          <cell r="M4739" t="str">
            <v>D</v>
          </cell>
        </row>
        <row r="4740">
          <cell r="E4740">
            <v>3</v>
          </cell>
          <cell r="F4740">
            <v>3</v>
          </cell>
          <cell r="H4740">
            <v>2</v>
          </cell>
          <cell r="L4740">
            <v>1</v>
          </cell>
          <cell r="M4740" t="str">
            <v>KIRGIZİSTAN</v>
          </cell>
        </row>
        <row r="4741">
          <cell r="E4741">
            <v>3</v>
          </cell>
          <cell r="F4741">
            <v>3</v>
          </cell>
          <cell r="H4741">
            <v>2</v>
          </cell>
          <cell r="L4741" t="str">
            <v>H</v>
          </cell>
          <cell r="M4741" t="str">
            <v>KIRGIZİSTAN</v>
          </cell>
        </row>
        <row r="4742">
          <cell r="E4742">
            <v>3</v>
          </cell>
          <cell r="F4742">
            <v>3</v>
          </cell>
          <cell r="H4742">
            <v>2</v>
          </cell>
          <cell r="L4742">
            <v>1</v>
          </cell>
          <cell r="M4742" t="str">
            <v>KIRGIZİSTAN</v>
          </cell>
        </row>
        <row r="4743">
          <cell r="E4743">
            <v>3</v>
          </cell>
          <cell r="F4743">
            <v>3</v>
          </cell>
          <cell r="H4743">
            <v>2</v>
          </cell>
          <cell r="L4743" t="str">
            <v>H</v>
          </cell>
          <cell r="M4743" t="str">
            <v>KIRGIZİSTAN</v>
          </cell>
        </row>
        <row r="4744">
          <cell r="E4744">
            <v>3</v>
          </cell>
          <cell r="F4744">
            <v>3</v>
          </cell>
          <cell r="H4744">
            <v>2</v>
          </cell>
          <cell r="L4744" t="str">
            <v>H</v>
          </cell>
          <cell r="M4744" t="str">
            <v>KIRGIZİSTAN</v>
          </cell>
        </row>
        <row r="4745">
          <cell r="E4745">
            <v>3</v>
          </cell>
          <cell r="F4745">
            <v>3</v>
          </cell>
          <cell r="H4745">
            <v>2</v>
          </cell>
          <cell r="L4745" t="str">
            <v>H</v>
          </cell>
          <cell r="M4745" t="str">
            <v>KIRGIZİSTAN</v>
          </cell>
        </row>
        <row r="4746">
          <cell r="E4746">
            <v>3</v>
          </cell>
          <cell r="F4746">
            <v>3</v>
          </cell>
          <cell r="H4746">
            <v>2</v>
          </cell>
          <cell r="L4746" t="str">
            <v>H</v>
          </cell>
          <cell r="M4746" t="str">
            <v>KIRGIZİSTAN</v>
          </cell>
        </row>
        <row r="4747">
          <cell r="E4747">
            <v>3</v>
          </cell>
          <cell r="F4747">
            <v>3</v>
          </cell>
          <cell r="H4747">
            <v>2</v>
          </cell>
          <cell r="L4747" t="str">
            <v>H</v>
          </cell>
          <cell r="M4747" t="str">
            <v>KIRGIZİSTAN</v>
          </cell>
        </row>
        <row r="4748">
          <cell r="E4748">
            <v>3</v>
          </cell>
          <cell r="F4748">
            <v>3</v>
          </cell>
          <cell r="H4748">
            <v>2</v>
          </cell>
          <cell r="L4748">
            <v>1</v>
          </cell>
          <cell r="M4748" t="str">
            <v>KIRGIZİSTAN</v>
          </cell>
        </row>
        <row r="4749">
          <cell r="E4749">
            <v>3</v>
          </cell>
          <cell r="F4749">
            <v>3</v>
          </cell>
          <cell r="H4749">
            <v>2</v>
          </cell>
          <cell r="L4749">
            <v>1</v>
          </cell>
          <cell r="M4749" t="str">
            <v>KIRGIZİSTAN</v>
          </cell>
        </row>
        <row r="4750">
          <cell r="E4750">
            <v>3</v>
          </cell>
          <cell r="F4750">
            <v>3</v>
          </cell>
          <cell r="H4750">
            <v>2</v>
          </cell>
          <cell r="L4750" t="str">
            <v>H</v>
          </cell>
          <cell r="M4750" t="str">
            <v>KIRGIZİSTAN</v>
          </cell>
        </row>
        <row r="4751">
          <cell r="E4751">
            <v>3</v>
          </cell>
          <cell r="F4751">
            <v>3</v>
          </cell>
          <cell r="H4751">
            <v>2</v>
          </cell>
          <cell r="L4751" t="str">
            <v>H</v>
          </cell>
          <cell r="M4751" t="str">
            <v>KIRGIZİSTAN</v>
          </cell>
        </row>
        <row r="4752">
          <cell r="E4752">
            <v>3</v>
          </cell>
          <cell r="F4752">
            <v>3</v>
          </cell>
          <cell r="H4752">
            <v>2</v>
          </cell>
          <cell r="L4752" t="str">
            <v>H</v>
          </cell>
          <cell r="M4752" t="str">
            <v>KIRGIZİSTAN</v>
          </cell>
        </row>
        <row r="4753">
          <cell r="E4753">
            <v>3</v>
          </cell>
          <cell r="F4753">
            <v>3</v>
          </cell>
          <cell r="H4753">
            <v>2</v>
          </cell>
          <cell r="L4753" t="str">
            <v>H</v>
          </cell>
          <cell r="M4753" t="str">
            <v>KIRGIZİSTAN</v>
          </cell>
        </row>
        <row r="4754">
          <cell r="E4754">
            <v>3</v>
          </cell>
          <cell r="F4754">
            <v>3</v>
          </cell>
          <cell r="H4754">
            <v>2</v>
          </cell>
          <cell r="L4754" t="str">
            <v>H</v>
          </cell>
          <cell r="M4754" t="str">
            <v>KIRGIZİSTAN</v>
          </cell>
        </row>
        <row r="4755">
          <cell r="E4755">
            <v>3</v>
          </cell>
          <cell r="F4755">
            <v>3</v>
          </cell>
          <cell r="H4755">
            <v>2</v>
          </cell>
          <cell r="L4755" t="str">
            <v>H</v>
          </cell>
          <cell r="M4755" t="str">
            <v>KIRGIZİSTAN</v>
          </cell>
        </row>
        <row r="4756">
          <cell r="E4756">
            <v>3</v>
          </cell>
          <cell r="F4756">
            <v>3</v>
          </cell>
          <cell r="H4756">
            <v>2</v>
          </cell>
          <cell r="L4756">
            <v>1</v>
          </cell>
          <cell r="M4756" t="str">
            <v>KIRGIZİSTAN</v>
          </cell>
        </row>
        <row r="4757">
          <cell r="E4757">
            <v>3</v>
          </cell>
          <cell r="F4757">
            <v>3</v>
          </cell>
          <cell r="H4757">
            <v>2</v>
          </cell>
          <cell r="L4757">
            <v>1</v>
          </cell>
          <cell r="M4757" t="str">
            <v>KIRGIZİSTAN</v>
          </cell>
        </row>
        <row r="4758">
          <cell r="E4758">
            <v>3</v>
          </cell>
          <cell r="F4758">
            <v>3</v>
          </cell>
          <cell r="H4758">
            <v>2</v>
          </cell>
          <cell r="L4758" t="str">
            <v>H</v>
          </cell>
          <cell r="M4758" t="str">
            <v>KIRGIZİSTAN</v>
          </cell>
        </row>
        <row r="4759">
          <cell r="E4759">
            <v>3</v>
          </cell>
          <cell r="F4759">
            <v>3</v>
          </cell>
          <cell r="H4759">
            <v>2</v>
          </cell>
          <cell r="L4759" t="str">
            <v>H</v>
          </cell>
          <cell r="M4759" t="str">
            <v>KIRGIZİSTAN</v>
          </cell>
        </row>
        <row r="4760">
          <cell r="E4760">
            <v>3</v>
          </cell>
          <cell r="F4760">
            <v>3</v>
          </cell>
          <cell r="H4760">
            <v>2</v>
          </cell>
          <cell r="L4760" t="str">
            <v>H</v>
          </cell>
          <cell r="M4760" t="str">
            <v>KIRGIZİSTAN</v>
          </cell>
        </row>
        <row r="4761">
          <cell r="E4761">
            <v>3</v>
          </cell>
          <cell r="F4761">
            <v>3</v>
          </cell>
          <cell r="H4761">
            <v>2</v>
          </cell>
          <cell r="L4761" t="str">
            <v>H</v>
          </cell>
          <cell r="M4761" t="str">
            <v>KIRGIZİSTAN</v>
          </cell>
        </row>
        <row r="4762">
          <cell r="E4762">
            <v>3</v>
          </cell>
          <cell r="F4762">
            <v>3</v>
          </cell>
          <cell r="H4762">
            <v>2</v>
          </cell>
          <cell r="L4762" t="str">
            <v>H</v>
          </cell>
          <cell r="M4762" t="str">
            <v>KIRGIZİSTAN</v>
          </cell>
        </row>
        <row r="4763">
          <cell r="E4763">
            <v>3</v>
          </cell>
          <cell r="F4763">
            <v>3</v>
          </cell>
          <cell r="H4763">
            <v>2</v>
          </cell>
          <cell r="L4763" t="str">
            <v>H</v>
          </cell>
          <cell r="M4763" t="str">
            <v>KIRGIZİSTAN</v>
          </cell>
        </row>
        <row r="4764">
          <cell r="E4764">
            <v>3</v>
          </cell>
          <cell r="F4764">
            <v>3</v>
          </cell>
          <cell r="H4764">
            <v>2</v>
          </cell>
          <cell r="L4764" t="str">
            <v>H</v>
          </cell>
          <cell r="M4764" t="str">
            <v>KIRGIZİSTAN</v>
          </cell>
        </row>
        <row r="4765">
          <cell r="E4765">
            <v>3</v>
          </cell>
          <cell r="F4765">
            <v>3</v>
          </cell>
          <cell r="H4765">
            <v>2</v>
          </cell>
          <cell r="L4765" t="str">
            <v>H</v>
          </cell>
          <cell r="M4765" t="str">
            <v>KIRGIZİSTAN</v>
          </cell>
        </row>
        <row r="4766">
          <cell r="E4766">
            <v>3</v>
          </cell>
          <cell r="F4766">
            <v>3</v>
          </cell>
          <cell r="H4766">
            <v>2</v>
          </cell>
          <cell r="L4766" t="str">
            <v>H</v>
          </cell>
          <cell r="M4766" t="str">
            <v>KIRGIZİSTAN</v>
          </cell>
        </row>
        <row r="4767">
          <cell r="E4767">
            <v>3</v>
          </cell>
          <cell r="F4767">
            <v>3</v>
          </cell>
          <cell r="H4767">
            <v>2</v>
          </cell>
          <cell r="L4767" t="str">
            <v>H</v>
          </cell>
          <cell r="M4767" t="str">
            <v>KIRGIZİSTAN</v>
          </cell>
        </row>
        <row r="4768">
          <cell r="E4768">
            <v>3</v>
          </cell>
          <cell r="F4768">
            <v>3</v>
          </cell>
          <cell r="H4768">
            <v>2</v>
          </cell>
          <cell r="L4768" t="str">
            <v>H</v>
          </cell>
          <cell r="M4768" t="str">
            <v>KIRGIZİSTAN</v>
          </cell>
        </row>
        <row r="4769">
          <cell r="E4769">
            <v>3</v>
          </cell>
          <cell r="F4769">
            <v>3</v>
          </cell>
          <cell r="H4769">
            <v>2</v>
          </cell>
          <cell r="L4769" t="str">
            <v>H</v>
          </cell>
          <cell r="M4769" t="str">
            <v>KIRGIZİSTAN</v>
          </cell>
        </row>
        <row r="4770">
          <cell r="E4770">
            <v>3</v>
          </cell>
          <cell r="F4770">
            <v>3</v>
          </cell>
          <cell r="H4770">
            <v>2</v>
          </cell>
          <cell r="L4770" t="str">
            <v>H</v>
          </cell>
          <cell r="M4770" t="str">
            <v>KIRGIZİSTAN</v>
          </cell>
        </row>
        <row r="4771">
          <cell r="E4771">
            <v>3</v>
          </cell>
          <cell r="F4771">
            <v>3</v>
          </cell>
          <cell r="H4771">
            <v>2</v>
          </cell>
          <cell r="L4771" t="str">
            <v>H</v>
          </cell>
          <cell r="M4771" t="str">
            <v>KIRGIZİSTAN</v>
          </cell>
        </row>
        <row r="4772">
          <cell r="E4772">
            <v>3</v>
          </cell>
          <cell r="F4772">
            <v>3</v>
          </cell>
          <cell r="H4772">
            <v>2</v>
          </cell>
          <cell r="L4772" t="str">
            <v>H</v>
          </cell>
          <cell r="M4772" t="str">
            <v>KIRGIZİSTAN</v>
          </cell>
        </row>
        <row r="4773">
          <cell r="E4773">
            <v>3</v>
          </cell>
          <cell r="F4773">
            <v>3</v>
          </cell>
          <cell r="H4773">
            <v>2</v>
          </cell>
          <cell r="L4773" t="str">
            <v>H</v>
          </cell>
          <cell r="M4773" t="str">
            <v>KIRGIZİSTAN</v>
          </cell>
        </row>
        <row r="4774">
          <cell r="E4774">
            <v>3</v>
          </cell>
          <cell r="F4774">
            <v>3</v>
          </cell>
          <cell r="H4774">
            <v>2</v>
          </cell>
          <cell r="L4774" t="str">
            <v>H</v>
          </cell>
          <cell r="M4774" t="str">
            <v>KIRGIZİSTAN</v>
          </cell>
        </row>
        <row r="4775">
          <cell r="E4775">
            <v>3</v>
          </cell>
          <cell r="F4775">
            <v>3</v>
          </cell>
          <cell r="H4775">
            <v>2</v>
          </cell>
          <cell r="L4775" t="str">
            <v>H</v>
          </cell>
          <cell r="M4775" t="str">
            <v>KIRGIZİSTAN</v>
          </cell>
        </row>
        <row r="4776">
          <cell r="E4776">
            <v>3</v>
          </cell>
          <cell r="F4776">
            <v>3</v>
          </cell>
          <cell r="H4776">
            <v>2</v>
          </cell>
          <cell r="L4776" t="str">
            <v>H</v>
          </cell>
          <cell r="M4776" t="str">
            <v>KIRGIZİSTAN</v>
          </cell>
        </row>
        <row r="4777">
          <cell r="E4777">
            <v>3</v>
          </cell>
          <cell r="F4777">
            <v>3</v>
          </cell>
          <cell r="H4777">
            <v>2</v>
          </cell>
          <cell r="L4777" t="str">
            <v>H</v>
          </cell>
          <cell r="M4777" t="str">
            <v>KIRGIZİSTAN</v>
          </cell>
        </row>
        <row r="4778">
          <cell r="E4778">
            <v>3</v>
          </cell>
          <cell r="F4778">
            <v>3</v>
          </cell>
          <cell r="H4778">
            <v>2</v>
          </cell>
          <cell r="L4778" t="str">
            <v>H</v>
          </cell>
          <cell r="M4778" t="str">
            <v>KIRGIZİSTAN</v>
          </cell>
        </row>
        <row r="4779">
          <cell r="E4779">
            <v>3</v>
          </cell>
          <cell r="F4779">
            <v>3</v>
          </cell>
          <cell r="H4779">
            <v>2</v>
          </cell>
          <cell r="L4779">
            <v>4</v>
          </cell>
          <cell r="M4779" t="str">
            <v>D</v>
          </cell>
        </row>
        <row r="4780">
          <cell r="E4780">
            <v>3</v>
          </cell>
          <cell r="F4780">
            <v>3</v>
          </cell>
          <cell r="H4780">
            <v>2</v>
          </cell>
          <cell r="L4780" t="str">
            <v>H</v>
          </cell>
          <cell r="M4780" t="str">
            <v>D</v>
          </cell>
        </row>
        <row r="4781">
          <cell r="E4781">
            <v>3</v>
          </cell>
          <cell r="F4781">
            <v>3</v>
          </cell>
          <cell r="H4781">
            <v>2</v>
          </cell>
          <cell r="L4781" t="str">
            <v>H</v>
          </cell>
          <cell r="M4781" t="str">
            <v>D</v>
          </cell>
        </row>
        <row r="4782">
          <cell r="E4782">
            <v>3</v>
          </cell>
          <cell r="F4782">
            <v>3</v>
          </cell>
          <cell r="H4782">
            <v>2</v>
          </cell>
          <cell r="L4782" t="str">
            <v>H</v>
          </cell>
          <cell r="M4782" t="str">
            <v>D</v>
          </cell>
        </row>
        <row r="4783">
          <cell r="E4783">
            <v>3</v>
          </cell>
          <cell r="F4783">
            <v>3</v>
          </cell>
          <cell r="H4783">
            <v>2</v>
          </cell>
          <cell r="L4783" t="str">
            <v>H</v>
          </cell>
          <cell r="M4783" t="str">
            <v>D</v>
          </cell>
        </row>
        <row r="4784">
          <cell r="E4784">
            <v>3</v>
          </cell>
          <cell r="F4784">
            <v>3</v>
          </cell>
          <cell r="H4784">
            <v>2</v>
          </cell>
          <cell r="L4784" t="str">
            <v>H</v>
          </cell>
          <cell r="M4784" t="str">
            <v>D</v>
          </cell>
        </row>
        <row r="4785">
          <cell r="E4785">
            <v>4</v>
          </cell>
          <cell r="F4785">
            <v>1</v>
          </cell>
          <cell r="H4785">
            <v>2</v>
          </cell>
          <cell r="L4785" t="str">
            <v>H</v>
          </cell>
          <cell r="M4785" t="str">
            <v>KIRGIZİSTAN</v>
          </cell>
        </row>
        <row r="4786">
          <cell r="E4786">
            <v>4</v>
          </cell>
          <cell r="F4786">
            <v>1</v>
          </cell>
          <cell r="H4786">
            <v>2</v>
          </cell>
          <cell r="L4786" t="str">
            <v>H</v>
          </cell>
          <cell r="M4786" t="str">
            <v>KIRGIZİSTAN</v>
          </cell>
        </row>
        <row r="4787">
          <cell r="E4787">
            <v>4</v>
          </cell>
          <cell r="F4787">
            <v>1</v>
          </cell>
          <cell r="H4787">
            <v>2</v>
          </cell>
          <cell r="L4787" t="str">
            <v>H</v>
          </cell>
          <cell r="M4787" t="str">
            <v>KIRGIZİSTAN</v>
          </cell>
        </row>
        <row r="4788">
          <cell r="E4788">
            <v>4</v>
          </cell>
          <cell r="F4788">
            <v>1</v>
          </cell>
          <cell r="H4788">
            <v>2</v>
          </cell>
          <cell r="L4788" t="str">
            <v>H</v>
          </cell>
          <cell r="M4788" t="str">
            <v>KIRGIZİSTAN</v>
          </cell>
        </row>
        <row r="4789">
          <cell r="E4789">
            <v>4</v>
          </cell>
          <cell r="F4789">
            <v>1</v>
          </cell>
          <cell r="H4789">
            <v>2</v>
          </cell>
          <cell r="L4789" t="str">
            <v>H</v>
          </cell>
          <cell r="M4789" t="str">
            <v>KIRGIZİSTAN</v>
          </cell>
        </row>
        <row r="4790">
          <cell r="E4790">
            <v>4</v>
          </cell>
          <cell r="F4790">
            <v>1</v>
          </cell>
          <cell r="H4790">
            <v>2</v>
          </cell>
          <cell r="L4790" t="str">
            <v>H</v>
          </cell>
          <cell r="M4790" t="str">
            <v>KIRGIZİSTAN</v>
          </cell>
        </row>
        <row r="4791">
          <cell r="E4791">
            <v>4</v>
          </cell>
          <cell r="F4791">
            <v>1</v>
          </cell>
          <cell r="H4791">
            <v>2</v>
          </cell>
          <cell r="L4791" t="str">
            <v>H</v>
          </cell>
          <cell r="M4791" t="str">
            <v>KIRGIZİSTAN</v>
          </cell>
        </row>
        <row r="4792">
          <cell r="E4792">
            <v>4</v>
          </cell>
          <cell r="F4792">
            <v>1</v>
          </cell>
          <cell r="H4792">
            <v>2</v>
          </cell>
          <cell r="L4792" t="str">
            <v>H</v>
          </cell>
          <cell r="M4792" t="str">
            <v>KIRGIZİSTAN</v>
          </cell>
        </row>
        <row r="4793">
          <cell r="E4793">
            <v>4</v>
          </cell>
          <cell r="F4793">
            <v>1</v>
          </cell>
          <cell r="H4793">
            <v>2</v>
          </cell>
          <cell r="L4793" t="str">
            <v>H</v>
          </cell>
          <cell r="M4793" t="str">
            <v>KIRGIZİSTAN</v>
          </cell>
        </row>
        <row r="4794">
          <cell r="E4794">
            <v>4</v>
          </cell>
          <cell r="F4794">
            <v>1</v>
          </cell>
          <cell r="H4794">
            <v>2</v>
          </cell>
          <cell r="L4794" t="str">
            <v>H</v>
          </cell>
          <cell r="M4794" t="str">
            <v>KIRGIZİSTAN</v>
          </cell>
        </row>
        <row r="4795">
          <cell r="E4795">
            <v>4</v>
          </cell>
          <cell r="F4795">
            <v>1</v>
          </cell>
          <cell r="H4795">
            <v>2</v>
          </cell>
          <cell r="L4795" t="str">
            <v>H</v>
          </cell>
          <cell r="M4795" t="str">
            <v>KIRGIZİSTAN</v>
          </cell>
        </row>
        <row r="4796">
          <cell r="E4796">
            <v>4</v>
          </cell>
          <cell r="F4796">
            <v>1</v>
          </cell>
          <cell r="H4796">
            <v>2</v>
          </cell>
          <cell r="L4796" t="str">
            <v>H</v>
          </cell>
          <cell r="M4796" t="str">
            <v>KIRGIZİSTAN</v>
          </cell>
        </row>
        <row r="4797">
          <cell r="E4797">
            <v>4</v>
          </cell>
          <cell r="F4797">
            <v>1</v>
          </cell>
          <cell r="H4797">
            <v>2</v>
          </cell>
          <cell r="L4797" t="str">
            <v>H</v>
          </cell>
          <cell r="M4797" t="str">
            <v>KIRGIZİSTAN</v>
          </cell>
        </row>
        <row r="4798">
          <cell r="E4798">
            <v>4</v>
          </cell>
          <cell r="F4798">
            <v>1</v>
          </cell>
          <cell r="H4798">
            <v>2</v>
          </cell>
          <cell r="L4798">
            <v>1</v>
          </cell>
          <cell r="M4798" t="str">
            <v>KIRGIZİSTAN</v>
          </cell>
        </row>
        <row r="4799">
          <cell r="E4799">
            <v>4</v>
          </cell>
          <cell r="F4799">
            <v>1</v>
          </cell>
          <cell r="H4799">
            <v>2</v>
          </cell>
          <cell r="L4799">
            <v>1</v>
          </cell>
          <cell r="M4799" t="str">
            <v>KIRGIZİSTAN</v>
          </cell>
        </row>
        <row r="4800">
          <cell r="E4800">
            <v>4</v>
          </cell>
          <cell r="F4800">
            <v>1</v>
          </cell>
          <cell r="H4800">
            <v>2</v>
          </cell>
          <cell r="L4800" t="str">
            <v>H</v>
          </cell>
          <cell r="M4800" t="str">
            <v>KIRGIZİSTAN</v>
          </cell>
        </row>
        <row r="4801">
          <cell r="E4801">
            <v>4</v>
          </cell>
          <cell r="F4801">
            <v>1</v>
          </cell>
          <cell r="H4801">
            <v>2</v>
          </cell>
          <cell r="L4801">
            <v>1</v>
          </cell>
          <cell r="M4801" t="str">
            <v>KIRGIZİSTAN</v>
          </cell>
        </row>
        <row r="4802">
          <cell r="E4802">
            <v>4</v>
          </cell>
          <cell r="F4802">
            <v>1</v>
          </cell>
          <cell r="H4802">
            <v>2</v>
          </cell>
          <cell r="L4802" t="str">
            <v>H</v>
          </cell>
          <cell r="M4802" t="str">
            <v>KIRGIZİSTAN</v>
          </cell>
        </row>
        <row r="4803">
          <cell r="E4803">
            <v>4</v>
          </cell>
          <cell r="F4803">
            <v>1</v>
          </cell>
          <cell r="H4803">
            <v>2</v>
          </cell>
          <cell r="L4803" t="str">
            <v>H</v>
          </cell>
          <cell r="M4803" t="str">
            <v>KIRGIZİSTAN</v>
          </cell>
        </row>
        <row r="4804">
          <cell r="E4804">
            <v>4</v>
          </cell>
          <cell r="F4804">
            <v>1</v>
          </cell>
          <cell r="H4804">
            <v>2</v>
          </cell>
          <cell r="L4804">
            <v>1</v>
          </cell>
          <cell r="M4804" t="str">
            <v>KIRGIZİSTAN</v>
          </cell>
        </row>
        <row r="4805">
          <cell r="E4805">
            <v>4</v>
          </cell>
          <cell r="F4805">
            <v>1</v>
          </cell>
          <cell r="H4805">
            <v>2</v>
          </cell>
          <cell r="L4805" t="str">
            <v>H</v>
          </cell>
          <cell r="M4805" t="str">
            <v>KIRGIZİSTAN</v>
          </cell>
        </row>
        <row r="4806">
          <cell r="E4806">
            <v>4</v>
          </cell>
          <cell r="F4806">
            <v>1</v>
          </cell>
          <cell r="H4806">
            <v>2</v>
          </cell>
          <cell r="L4806" t="str">
            <v>H</v>
          </cell>
          <cell r="M4806" t="str">
            <v>KIRGIZİSTAN</v>
          </cell>
        </row>
        <row r="4807">
          <cell r="E4807">
            <v>4</v>
          </cell>
          <cell r="F4807">
            <v>1</v>
          </cell>
          <cell r="H4807">
            <v>2</v>
          </cell>
          <cell r="L4807">
            <v>1</v>
          </cell>
          <cell r="M4807" t="str">
            <v>KIRGIZİSTAN</v>
          </cell>
        </row>
        <row r="4808">
          <cell r="E4808">
            <v>4</v>
          </cell>
          <cell r="F4808">
            <v>1</v>
          </cell>
          <cell r="H4808">
            <v>1</v>
          </cell>
          <cell r="L4808" t="str">
            <v>H</v>
          </cell>
          <cell r="M4808" t="str">
            <v>KIRGIZİSTAN</v>
          </cell>
        </row>
        <row r="4809">
          <cell r="E4809">
            <v>4</v>
          </cell>
          <cell r="F4809">
            <v>1</v>
          </cell>
          <cell r="H4809">
            <v>1</v>
          </cell>
          <cell r="L4809" t="str">
            <v>H</v>
          </cell>
          <cell r="M4809" t="str">
            <v>KIRGIZİSTAN</v>
          </cell>
        </row>
        <row r="4810">
          <cell r="E4810">
            <v>4</v>
          </cell>
          <cell r="F4810">
            <v>1</v>
          </cell>
          <cell r="H4810">
            <v>1</v>
          </cell>
          <cell r="L4810" t="str">
            <v>H</v>
          </cell>
          <cell r="M4810" t="str">
            <v>KIRGIZİSTAN</v>
          </cell>
        </row>
        <row r="4811">
          <cell r="E4811">
            <v>4</v>
          </cell>
          <cell r="F4811">
            <v>1</v>
          </cell>
          <cell r="H4811">
            <v>1</v>
          </cell>
          <cell r="L4811">
            <v>1</v>
          </cell>
          <cell r="M4811" t="str">
            <v>KIRGIZİSTAN</v>
          </cell>
        </row>
        <row r="4812">
          <cell r="E4812">
            <v>4</v>
          </cell>
          <cell r="F4812">
            <v>1</v>
          </cell>
          <cell r="H4812">
            <v>1</v>
          </cell>
          <cell r="L4812" t="str">
            <v>H</v>
          </cell>
          <cell r="M4812" t="str">
            <v>KIRGIZİSTAN</v>
          </cell>
        </row>
        <row r="4813">
          <cell r="E4813">
            <v>4</v>
          </cell>
          <cell r="F4813">
            <v>1</v>
          </cell>
          <cell r="H4813">
            <v>1</v>
          </cell>
          <cell r="L4813" t="str">
            <v>H</v>
          </cell>
          <cell r="M4813" t="str">
            <v>KIRGIZİSTAN</v>
          </cell>
        </row>
        <row r="4814">
          <cell r="E4814">
            <v>4</v>
          </cell>
          <cell r="F4814">
            <v>1</v>
          </cell>
          <cell r="H4814">
            <v>1</v>
          </cell>
          <cell r="L4814" t="str">
            <v>H</v>
          </cell>
          <cell r="M4814" t="str">
            <v>KIRGIZİSTAN</v>
          </cell>
        </row>
        <row r="4815">
          <cell r="E4815">
            <v>4</v>
          </cell>
          <cell r="F4815">
            <v>1</v>
          </cell>
          <cell r="H4815">
            <v>1</v>
          </cell>
          <cell r="L4815" t="str">
            <v>H</v>
          </cell>
          <cell r="M4815" t="str">
            <v>KIRGIZİSTAN</v>
          </cell>
        </row>
        <row r="4816">
          <cell r="E4816">
            <v>4</v>
          </cell>
          <cell r="F4816">
            <v>1</v>
          </cell>
          <cell r="H4816">
            <v>1</v>
          </cell>
          <cell r="L4816" t="str">
            <v>H</v>
          </cell>
          <cell r="M4816" t="str">
            <v>KIRGIZİSTAN</v>
          </cell>
        </row>
        <row r="4817">
          <cell r="E4817">
            <v>4</v>
          </cell>
          <cell r="F4817">
            <v>1</v>
          </cell>
          <cell r="H4817">
            <v>1</v>
          </cell>
          <cell r="L4817" t="str">
            <v>H</v>
          </cell>
          <cell r="M4817" t="str">
            <v>KIRGIZİSTAN</v>
          </cell>
        </row>
        <row r="4818">
          <cell r="E4818">
            <v>4</v>
          </cell>
          <cell r="F4818">
            <v>1</v>
          </cell>
          <cell r="H4818">
            <v>1</v>
          </cell>
          <cell r="L4818" t="str">
            <v>H</v>
          </cell>
          <cell r="M4818" t="str">
            <v>KIRGIZİSTAN</v>
          </cell>
        </row>
        <row r="4819">
          <cell r="E4819">
            <v>4</v>
          </cell>
          <cell r="F4819">
            <v>1</v>
          </cell>
          <cell r="H4819">
            <v>1</v>
          </cell>
          <cell r="L4819" t="str">
            <v>H</v>
          </cell>
          <cell r="M4819" t="str">
            <v>KIRGIZİSTAN</v>
          </cell>
        </row>
        <row r="4820">
          <cell r="E4820">
            <v>4</v>
          </cell>
          <cell r="F4820">
            <v>1</v>
          </cell>
          <cell r="H4820">
            <v>2</v>
          </cell>
          <cell r="L4820" t="str">
            <v>H</v>
          </cell>
          <cell r="M4820" t="str">
            <v>D</v>
          </cell>
        </row>
        <row r="4821">
          <cell r="E4821">
            <v>4</v>
          </cell>
          <cell r="F4821">
            <v>1</v>
          </cell>
          <cell r="H4821">
            <v>2</v>
          </cell>
          <cell r="L4821" t="str">
            <v>H</v>
          </cell>
          <cell r="M4821" t="str">
            <v>D</v>
          </cell>
        </row>
        <row r="4822">
          <cell r="E4822">
            <v>4</v>
          </cell>
          <cell r="F4822">
            <v>1</v>
          </cell>
          <cell r="H4822">
            <v>2</v>
          </cell>
          <cell r="L4822" t="str">
            <v>H</v>
          </cell>
          <cell r="M4822" t="str">
            <v>D</v>
          </cell>
        </row>
        <row r="4823">
          <cell r="E4823">
            <v>4</v>
          </cell>
          <cell r="F4823">
            <v>2</v>
          </cell>
          <cell r="H4823">
            <v>2</v>
          </cell>
          <cell r="L4823" t="str">
            <v>H</v>
          </cell>
          <cell r="M4823" t="str">
            <v>KIRGIZİSTAN</v>
          </cell>
        </row>
        <row r="4824">
          <cell r="E4824">
            <v>4</v>
          </cell>
          <cell r="F4824">
            <v>2</v>
          </cell>
          <cell r="H4824">
            <v>2</v>
          </cell>
          <cell r="L4824" t="str">
            <v>H</v>
          </cell>
          <cell r="M4824" t="str">
            <v>KIRGIZİSTAN</v>
          </cell>
        </row>
        <row r="4825">
          <cell r="E4825">
            <v>4</v>
          </cell>
          <cell r="F4825">
            <v>2</v>
          </cell>
          <cell r="H4825">
            <v>2</v>
          </cell>
          <cell r="L4825" t="str">
            <v>H</v>
          </cell>
          <cell r="M4825" t="str">
            <v>KIRGIZİSTAN</v>
          </cell>
        </row>
        <row r="4826">
          <cell r="E4826">
            <v>4</v>
          </cell>
          <cell r="F4826">
            <v>2</v>
          </cell>
          <cell r="H4826">
            <v>2</v>
          </cell>
          <cell r="L4826" t="str">
            <v>H</v>
          </cell>
          <cell r="M4826" t="str">
            <v>KIRGIZİSTAN</v>
          </cell>
        </row>
        <row r="4827">
          <cell r="E4827">
            <v>4</v>
          </cell>
          <cell r="F4827">
            <v>2</v>
          </cell>
          <cell r="H4827">
            <v>2</v>
          </cell>
          <cell r="L4827" t="str">
            <v>H</v>
          </cell>
          <cell r="M4827" t="str">
            <v>KIRGIZİSTAN</v>
          </cell>
        </row>
        <row r="4828">
          <cell r="E4828">
            <v>4</v>
          </cell>
          <cell r="F4828">
            <v>2</v>
          </cell>
          <cell r="H4828">
            <v>2</v>
          </cell>
          <cell r="L4828" t="str">
            <v>H</v>
          </cell>
          <cell r="M4828" t="str">
            <v>KIRGIZİSTAN</v>
          </cell>
        </row>
        <row r="4829">
          <cell r="E4829">
            <v>4</v>
          </cell>
          <cell r="F4829">
            <v>2</v>
          </cell>
          <cell r="H4829">
            <v>2</v>
          </cell>
          <cell r="L4829" t="str">
            <v>H</v>
          </cell>
          <cell r="M4829" t="str">
            <v>KIRGIZİSTAN</v>
          </cell>
        </row>
        <row r="4830">
          <cell r="E4830">
            <v>4</v>
          </cell>
          <cell r="F4830">
            <v>2</v>
          </cell>
          <cell r="H4830">
            <v>2</v>
          </cell>
          <cell r="L4830" t="str">
            <v>H</v>
          </cell>
          <cell r="M4830" t="str">
            <v>KIRGIZİSTAN</v>
          </cell>
        </row>
        <row r="4831">
          <cell r="E4831">
            <v>4</v>
          </cell>
          <cell r="F4831">
            <v>2</v>
          </cell>
          <cell r="H4831">
            <v>2</v>
          </cell>
          <cell r="L4831" t="str">
            <v>H</v>
          </cell>
          <cell r="M4831" t="str">
            <v>KIRGIZİSTAN</v>
          </cell>
        </row>
        <row r="4832">
          <cell r="E4832">
            <v>4</v>
          </cell>
          <cell r="F4832">
            <v>2</v>
          </cell>
          <cell r="H4832">
            <v>2</v>
          </cell>
          <cell r="L4832" t="str">
            <v>H</v>
          </cell>
          <cell r="M4832" t="str">
            <v>KIRGIZİSTAN</v>
          </cell>
        </row>
        <row r="4833">
          <cell r="E4833">
            <v>4</v>
          </cell>
          <cell r="F4833">
            <v>2</v>
          </cell>
          <cell r="H4833">
            <v>2</v>
          </cell>
          <cell r="L4833" t="str">
            <v>H</v>
          </cell>
          <cell r="M4833" t="str">
            <v>KIRGIZİSTAN</v>
          </cell>
        </row>
        <row r="4834">
          <cell r="E4834">
            <v>4</v>
          </cell>
          <cell r="F4834">
            <v>2</v>
          </cell>
          <cell r="H4834">
            <v>2</v>
          </cell>
          <cell r="L4834" t="str">
            <v>H</v>
          </cell>
          <cell r="M4834" t="str">
            <v>KIRGIZİSTAN</v>
          </cell>
        </row>
        <row r="4835">
          <cell r="E4835">
            <v>4</v>
          </cell>
          <cell r="F4835">
            <v>2</v>
          </cell>
          <cell r="H4835">
            <v>2</v>
          </cell>
          <cell r="L4835">
            <v>1</v>
          </cell>
          <cell r="M4835" t="str">
            <v>KIRGIZİSTAN</v>
          </cell>
        </row>
        <row r="4836">
          <cell r="E4836">
            <v>4</v>
          </cell>
          <cell r="F4836">
            <v>2</v>
          </cell>
          <cell r="H4836">
            <v>2</v>
          </cell>
          <cell r="L4836">
            <v>1</v>
          </cell>
          <cell r="M4836" t="str">
            <v>KIRGIZİSTAN</v>
          </cell>
        </row>
        <row r="4837">
          <cell r="E4837">
            <v>4</v>
          </cell>
          <cell r="F4837">
            <v>2</v>
          </cell>
          <cell r="H4837">
            <v>2</v>
          </cell>
          <cell r="L4837" t="str">
            <v>H</v>
          </cell>
          <cell r="M4837" t="str">
            <v>KIRGIZİSTAN</v>
          </cell>
        </row>
        <row r="4838">
          <cell r="E4838">
            <v>4</v>
          </cell>
          <cell r="F4838">
            <v>2</v>
          </cell>
          <cell r="H4838">
            <v>2</v>
          </cell>
          <cell r="L4838" t="str">
            <v>H</v>
          </cell>
          <cell r="M4838" t="str">
            <v>KIRGIZİSTAN</v>
          </cell>
        </row>
        <row r="4839">
          <cell r="E4839">
            <v>4</v>
          </cell>
          <cell r="F4839">
            <v>2</v>
          </cell>
          <cell r="H4839">
            <v>2</v>
          </cell>
          <cell r="L4839" t="str">
            <v>H</v>
          </cell>
          <cell r="M4839" t="str">
            <v>KIRGIZİSTAN</v>
          </cell>
        </row>
        <row r="4840">
          <cell r="E4840">
            <v>4</v>
          </cell>
          <cell r="F4840">
            <v>2</v>
          </cell>
          <cell r="H4840">
            <v>2</v>
          </cell>
          <cell r="L4840" t="str">
            <v>H</v>
          </cell>
          <cell r="M4840" t="str">
            <v>KIRGIZİSTAN</v>
          </cell>
        </row>
        <row r="4841">
          <cell r="E4841">
            <v>4</v>
          </cell>
          <cell r="F4841">
            <v>2</v>
          </cell>
          <cell r="H4841">
            <v>2</v>
          </cell>
          <cell r="L4841" t="str">
            <v>H</v>
          </cell>
          <cell r="M4841" t="str">
            <v>KIRGIZİSTAN</v>
          </cell>
        </row>
        <row r="4842">
          <cell r="E4842">
            <v>4</v>
          </cell>
          <cell r="F4842">
            <v>2</v>
          </cell>
          <cell r="H4842">
            <v>1</v>
          </cell>
          <cell r="L4842">
            <v>1</v>
          </cell>
          <cell r="M4842" t="str">
            <v>KIRGIZİSTAN</v>
          </cell>
        </row>
        <row r="4843">
          <cell r="E4843">
            <v>4</v>
          </cell>
          <cell r="F4843">
            <v>2</v>
          </cell>
          <cell r="H4843">
            <v>1</v>
          </cell>
          <cell r="L4843" t="str">
            <v>H</v>
          </cell>
          <cell r="M4843" t="str">
            <v>KIRGIZİSTAN</v>
          </cell>
        </row>
        <row r="4844">
          <cell r="E4844">
            <v>4</v>
          </cell>
          <cell r="F4844">
            <v>2</v>
          </cell>
          <cell r="H4844">
            <v>1</v>
          </cell>
          <cell r="L4844" t="str">
            <v>H</v>
          </cell>
          <cell r="M4844" t="str">
            <v>KIRGIZİSTAN</v>
          </cell>
        </row>
        <row r="4845">
          <cell r="E4845">
            <v>4</v>
          </cell>
          <cell r="F4845">
            <v>2</v>
          </cell>
          <cell r="H4845">
            <v>1</v>
          </cell>
          <cell r="L4845" t="str">
            <v>H</v>
          </cell>
          <cell r="M4845" t="str">
            <v>KIRGIZİSTAN</v>
          </cell>
        </row>
        <row r="4846">
          <cell r="E4846">
            <v>4</v>
          </cell>
          <cell r="F4846">
            <v>3</v>
          </cell>
          <cell r="H4846">
            <v>2</v>
          </cell>
          <cell r="L4846" t="str">
            <v>H</v>
          </cell>
          <cell r="M4846" t="str">
            <v>KIRGIZİSTAN</v>
          </cell>
        </row>
        <row r="4847">
          <cell r="E4847">
            <v>4</v>
          </cell>
          <cell r="F4847">
            <v>3</v>
          </cell>
          <cell r="H4847">
            <v>2</v>
          </cell>
          <cell r="L4847" t="str">
            <v>H</v>
          </cell>
          <cell r="M4847" t="str">
            <v>KIRGIZİSTAN</v>
          </cell>
        </row>
        <row r="4848">
          <cell r="E4848">
            <v>4</v>
          </cell>
          <cell r="F4848">
            <v>3</v>
          </cell>
          <cell r="H4848">
            <v>2</v>
          </cell>
          <cell r="L4848" t="str">
            <v>H</v>
          </cell>
          <cell r="M4848" t="str">
            <v>KIRGIZİSTAN</v>
          </cell>
        </row>
        <row r="4849">
          <cell r="E4849">
            <v>4</v>
          </cell>
          <cell r="F4849">
            <v>3</v>
          </cell>
          <cell r="H4849">
            <v>2</v>
          </cell>
          <cell r="L4849" t="str">
            <v>H</v>
          </cell>
          <cell r="M4849" t="str">
            <v>KIRGIZİSTAN</v>
          </cell>
        </row>
        <row r="4850">
          <cell r="E4850">
            <v>4</v>
          </cell>
          <cell r="F4850">
            <v>3</v>
          </cell>
          <cell r="H4850">
            <v>2</v>
          </cell>
          <cell r="L4850" t="str">
            <v>H</v>
          </cell>
          <cell r="M4850" t="str">
            <v>KIRGIZİSTAN</v>
          </cell>
        </row>
        <row r="4851">
          <cell r="E4851">
            <v>4</v>
          </cell>
          <cell r="F4851">
            <v>3</v>
          </cell>
          <cell r="H4851">
            <v>2</v>
          </cell>
          <cell r="L4851" t="str">
            <v>H</v>
          </cell>
          <cell r="M4851" t="str">
            <v>KIRGIZİSTAN</v>
          </cell>
        </row>
        <row r="4852">
          <cell r="E4852">
            <v>4</v>
          </cell>
          <cell r="F4852">
            <v>3</v>
          </cell>
          <cell r="H4852">
            <v>2</v>
          </cell>
          <cell r="L4852" t="str">
            <v>H</v>
          </cell>
          <cell r="M4852" t="str">
            <v>KIRGIZİSTAN</v>
          </cell>
        </row>
        <row r="4853">
          <cell r="E4853">
            <v>4</v>
          </cell>
          <cell r="F4853">
            <v>3</v>
          </cell>
          <cell r="H4853">
            <v>2</v>
          </cell>
          <cell r="L4853" t="str">
            <v>H</v>
          </cell>
          <cell r="M4853" t="str">
            <v>KIRGIZİSTAN</v>
          </cell>
        </row>
        <row r="4854">
          <cell r="E4854">
            <v>4</v>
          </cell>
          <cell r="F4854">
            <v>3</v>
          </cell>
          <cell r="H4854">
            <v>2</v>
          </cell>
          <cell r="L4854" t="str">
            <v>H</v>
          </cell>
          <cell r="M4854" t="str">
            <v>KIRGIZİSTAN</v>
          </cell>
        </row>
        <row r="4855">
          <cell r="E4855">
            <v>4</v>
          </cell>
          <cell r="F4855">
            <v>3</v>
          </cell>
          <cell r="H4855">
            <v>2</v>
          </cell>
          <cell r="L4855" t="str">
            <v>H</v>
          </cell>
          <cell r="M4855" t="str">
            <v>KIRGIZİSTAN</v>
          </cell>
        </row>
        <row r="4856">
          <cell r="E4856">
            <v>4</v>
          </cell>
          <cell r="F4856">
            <v>3</v>
          </cell>
          <cell r="H4856">
            <v>2</v>
          </cell>
          <cell r="L4856" t="str">
            <v>H</v>
          </cell>
          <cell r="M4856" t="str">
            <v>KIRGIZİSTAN</v>
          </cell>
        </row>
        <row r="4857">
          <cell r="E4857">
            <v>4</v>
          </cell>
          <cell r="F4857">
            <v>3</v>
          </cell>
          <cell r="H4857">
            <v>2</v>
          </cell>
          <cell r="L4857" t="str">
            <v>H</v>
          </cell>
          <cell r="M4857" t="str">
            <v>KIRGIZİSTAN</v>
          </cell>
        </row>
        <row r="4858">
          <cell r="E4858">
            <v>4</v>
          </cell>
          <cell r="F4858">
            <v>3</v>
          </cell>
          <cell r="H4858">
            <v>2</v>
          </cell>
          <cell r="L4858" t="str">
            <v>H</v>
          </cell>
          <cell r="M4858" t="str">
            <v>KIRGIZİSTAN</v>
          </cell>
        </row>
        <row r="4859">
          <cell r="E4859">
            <v>4</v>
          </cell>
          <cell r="F4859">
            <v>3</v>
          </cell>
          <cell r="H4859">
            <v>2</v>
          </cell>
          <cell r="L4859" t="str">
            <v>H</v>
          </cell>
          <cell r="M4859" t="str">
            <v>KIRGIZİSTAN</v>
          </cell>
        </row>
        <row r="4860">
          <cell r="E4860">
            <v>4</v>
          </cell>
          <cell r="F4860">
            <v>3</v>
          </cell>
          <cell r="H4860">
            <v>2</v>
          </cell>
          <cell r="L4860" t="str">
            <v>H</v>
          </cell>
          <cell r="M4860" t="str">
            <v>KIRGIZİSTAN</v>
          </cell>
        </row>
        <row r="4861">
          <cell r="E4861">
            <v>4</v>
          </cell>
          <cell r="F4861">
            <v>3</v>
          </cell>
          <cell r="H4861">
            <v>2</v>
          </cell>
          <cell r="L4861" t="str">
            <v>H</v>
          </cell>
          <cell r="M4861" t="str">
            <v>KIRGIZİSTAN</v>
          </cell>
        </row>
        <row r="4862">
          <cell r="E4862">
            <v>4</v>
          </cell>
          <cell r="F4862">
            <v>3</v>
          </cell>
          <cell r="H4862">
            <v>2</v>
          </cell>
          <cell r="L4862" t="str">
            <v>H</v>
          </cell>
          <cell r="M4862" t="str">
            <v>KIRGIZİSTAN</v>
          </cell>
        </row>
        <row r="4863">
          <cell r="E4863">
            <v>4</v>
          </cell>
          <cell r="F4863">
            <v>3</v>
          </cell>
          <cell r="H4863">
            <v>2</v>
          </cell>
          <cell r="L4863" t="str">
            <v>H</v>
          </cell>
          <cell r="M4863" t="str">
            <v>KIRGIZİSTAN</v>
          </cell>
        </row>
        <row r="4864">
          <cell r="E4864">
            <v>4</v>
          </cell>
          <cell r="F4864">
            <v>3</v>
          </cell>
          <cell r="H4864">
            <v>2</v>
          </cell>
          <cell r="L4864" t="str">
            <v>H</v>
          </cell>
          <cell r="M4864" t="str">
            <v>KIRGIZİSTAN</v>
          </cell>
        </row>
        <row r="4865">
          <cell r="E4865">
            <v>4</v>
          </cell>
          <cell r="F4865">
            <v>3</v>
          </cell>
          <cell r="H4865">
            <v>2</v>
          </cell>
          <cell r="L4865" t="str">
            <v>H</v>
          </cell>
          <cell r="M4865" t="str">
            <v>KIRGIZİSTAN</v>
          </cell>
        </row>
        <row r="4866">
          <cell r="E4866">
            <v>4</v>
          </cell>
          <cell r="F4866">
            <v>3</v>
          </cell>
          <cell r="H4866">
            <v>1</v>
          </cell>
          <cell r="L4866" t="str">
            <v>H</v>
          </cell>
          <cell r="M4866" t="str">
            <v>KIRGIZİSTAN</v>
          </cell>
        </row>
        <row r="4867">
          <cell r="E4867">
            <v>4</v>
          </cell>
          <cell r="F4867">
            <v>3</v>
          </cell>
          <cell r="H4867">
            <v>1</v>
          </cell>
          <cell r="L4867" t="str">
            <v>H</v>
          </cell>
          <cell r="M4867" t="str">
            <v>KIRGIZİSTAN</v>
          </cell>
        </row>
        <row r="4868">
          <cell r="E4868">
            <v>4</v>
          </cell>
          <cell r="F4868">
            <v>3</v>
          </cell>
          <cell r="H4868">
            <v>1</v>
          </cell>
          <cell r="L4868" t="str">
            <v>H</v>
          </cell>
          <cell r="M4868" t="str">
            <v>KIRGIZİSTAN</v>
          </cell>
        </row>
        <row r="4869">
          <cell r="E4869">
            <v>4</v>
          </cell>
          <cell r="F4869">
            <v>3</v>
          </cell>
          <cell r="H4869">
            <v>1</v>
          </cell>
          <cell r="L4869" t="str">
            <v>H</v>
          </cell>
          <cell r="M4869" t="str">
            <v>KIRGIZİSTAN</v>
          </cell>
        </row>
        <row r="4870">
          <cell r="E4870">
            <v>4</v>
          </cell>
          <cell r="F4870">
            <v>3</v>
          </cell>
          <cell r="H4870">
            <v>1</v>
          </cell>
          <cell r="L4870" t="str">
            <v>H</v>
          </cell>
          <cell r="M4870" t="str">
            <v>KIRGIZİSTAN</v>
          </cell>
        </row>
        <row r="4871">
          <cell r="E4871">
            <v>4</v>
          </cell>
          <cell r="F4871">
            <v>3</v>
          </cell>
          <cell r="H4871">
            <v>1</v>
          </cell>
          <cell r="L4871" t="str">
            <v>H</v>
          </cell>
          <cell r="M4871" t="str">
            <v>KIRGIZİSTAN</v>
          </cell>
        </row>
        <row r="4872">
          <cell r="E4872">
            <v>4</v>
          </cell>
          <cell r="F4872">
            <v>4</v>
          </cell>
          <cell r="H4872">
            <v>2</v>
          </cell>
          <cell r="L4872" t="str">
            <v>H</v>
          </cell>
          <cell r="M4872" t="str">
            <v>KIRGIZİSTAN</v>
          </cell>
        </row>
        <row r="4873">
          <cell r="E4873">
            <v>4</v>
          </cell>
          <cell r="F4873">
            <v>4</v>
          </cell>
          <cell r="H4873">
            <v>2</v>
          </cell>
          <cell r="L4873" t="str">
            <v>H</v>
          </cell>
          <cell r="M4873" t="str">
            <v>KIRGIZİSTAN</v>
          </cell>
        </row>
        <row r="4874">
          <cell r="E4874">
            <v>4</v>
          </cell>
          <cell r="F4874">
            <v>4</v>
          </cell>
          <cell r="H4874">
            <v>2</v>
          </cell>
          <cell r="L4874" t="str">
            <v>H</v>
          </cell>
          <cell r="M4874" t="str">
            <v>KIRGIZİSTAN</v>
          </cell>
        </row>
        <row r="4875">
          <cell r="E4875">
            <v>4</v>
          </cell>
          <cell r="F4875">
            <v>4</v>
          </cell>
          <cell r="H4875">
            <v>2</v>
          </cell>
          <cell r="L4875" t="str">
            <v>H</v>
          </cell>
          <cell r="M4875" t="str">
            <v>KIRGIZİSTAN</v>
          </cell>
        </row>
        <row r="4876">
          <cell r="E4876">
            <v>4</v>
          </cell>
          <cell r="F4876">
            <v>4</v>
          </cell>
          <cell r="H4876">
            <v>2</v>
          </cell>
          <cell r="L4876">
            <v>1</v>
          </cell>
          <cell r="M4876" t="str">
            <v>KIRGIZİSTAN</v>
          </cell>
        </row>
        <row r="4877">
          <cell r="E4877">
            <v>4</v>
          </cell>
          <cell r="F4877">
            <v>4</v>
          </cell>
          <cell r="H4877">
            <v>2</v>
          </cell>
          <cell r="L4877" t="str">
            <v>H</v>
          </cell>
          <cell r="M4877" t="str">
            <v>KIRGIZİSTAN</v>
          </cell>
        </row>
        <row r="4878">
          <cell r="E4878">
            <v>4</v>
          </cell>
          <cell r="F4878">
            <v>4</v>
          </cell>
          <cell r="H4878">
            <v>2</v>
          </cell>
          <cell r="L4878" t="str">
            <v>H</v>
          </cell>
          <cell r="M4878" t="str">
            <v>KIRGIZİSTAN</v>
          </cell>
        </row>
        <row r="4879">
          <cell r="E4879">
            <v>4</v>
          </cell>
          <cell r="F4879">
            <v>4</v>
          </cell>
          <cell r="H4879">
            <v>2</v>
          </cell>
          <cell r="L4879" t="str">
            <v>H</v>
          </cell>
          <cell r="M4879" t="str">
            <v>KIRGIZİSTAN</v>
          </cell>
        </row>
        <row r="4880">
          <cell r="E4880">
            <v>4</v>
          </cell>
          <cell r="F4880">
            <v>4</v>
          </cell>
          <cell r="H4880">
            <v>2</v>
          </cell>
          <cell r="L4880" t="str">
            <v>H</v>
          </cell>
          <cell r="M4880" t="str">
            <v>KIRGIZİSTAN</v>
          </cell>
        </row>
        <row r="4881">
          <cell r="E4881">
            <v>4</v>
          </cell>
          <cell r="F4881">
            <v>4</v>
          </cell>
          <cell r="H4881">
            <v>2</v>
          </cell>
          <cell r="L4881">
            <v>1</v>
          </cell>
          <cell r="M4881" t="str">
            <v>KIRGIZİSTAN</v>
          </cell>
        </row>
        <row r="4882">
          <cell r="E4882">
            <v>4</v>
          </cell>
          <cell r="F4882">
            <v>4</v>
          </cell>
          <cell r="H4882">
            <v>2</v>
          </cell>
          <cell r="L4882" t="str">
            <v>H</v>
          </cell>
          <cell r="M4882" t="str">
            <v>KIRGIZİSTAN</v>
          </cell>
        </row>
        <row r="4883">
          <cell r="E4883">
            <v>4</v>
          </cell>
          <cell r="F4883">
            <v>4</v>
          </cell>
          <cell r="H4883">
            <v>2</v>
          </cell>
          <cell r="L4883" t="str">
            <v>H</v>
          </cell>
          <cell r="M4883" t="str">
            <v>KIRGIZİSTAN</v>
          </cell>
        </row>
        <row r="4884">
          <cell r="E4884">
            <v>4</v>
          </cell>
          <cell r="F4884">
            <v>4</v>
          </cell>
          <cell r="H4884">
            <v>2</v>
          </cell>
          <cell r="L4884" t="str">
            <v>H</v>
          </cell>
          <cell r="M4884" t="str">
            <v>KIRGIZİSTAN</v>
          </cell>
        </row>
        <row r="4885">
          <cell r="E4885">
            <v>4</v>
          </cell>
          <cell r="F4885">
            <v>4</v>
          </cell>
          <cell r="H4885">
            <v>2</v>
          </cell>
          <cell r="L4885" t="str">
            <v>H</v>
          </cell>
          <cell r="M4885" t="str">
            <v>KIRGIZİSTAN</v>
          </cell>
        </row>
        <row r="4886">
          <cell r="E4886">
            <v>4</v>
          </cell>
          <cell r="F4886">
            <v>4</v>
          </cell>
          <cell r="H4886">
            <v>2</v>
          </cell>
          <cell r="L4886" t="str">
            <v>H</v>
          </cell>
          <cell r="M4886" t="str">
            <v>KIRGIZİSTAN</v>
          </cell>
        </row>
        <row r="4887">
          <cell r="E4887">
            <v>4</v>
          </cell>
          <cell r="F4887">
            <v>4</v>
          </cell>
          <cell r="H4887">
            <v>2</v>
          </cell>
          <cell r="L4887" t="str">
            <v>H</v>
          </cell>
          <cell r="M4887" t="str">
            <v>KIRGIZİSTAN</v>
          </cell>
        </row>
        <row r="4888">
          <cell r="E4888">
            <v>4</v>
          </cell>
          <cell r="F4888">
            <v>4</v>
          </cell>
          <cell r="H4888">
            <v>2</v>
          </cell>
          <cell r="L4888">
            <v>1</v>
          </cell>
          <cell r="M4888" t="str">
            <v>KIRGIZİSTAN</v>
          </cell>
        </row>
        <row r="4889">
          <cell r="E4889">
            <v>4</v>
          </cell>
          <cell r="F4889">
            <v>4</v>
          </cell>
          <cell r="H4889">
            <v>2</v>
          </cell>
          <cell r="L4889" t="str">
            <v>H</v>
          </cell>
          <cell r="M4889" t="str">
            <v>KIRGIZİSTAN</v>
          </cell>
        </row>
        <row r="4890">
          <cell r="E4890">
            <v>4</v>
          </cell>
          <cell r="F4890">
            <v>4</v>
          </cell>
          <cell r="H4890">
            <v>1</v>
          </cell>
          <cell r="L4890" t="str">
            <v>H</v>
          </cell>
          <cell r="M4890" t="str">
            <v>KIRGIZİSTAN</v>
          </cell>
        </row>
        <row r="4891">
          <cell r="E4891">
            <v>4</v>
          </cell>
          <cell r="F4891">
            <v>4</v>
          </cell>
          <cell r="H4891">
            <v>1</v>
          </cell>
          <cell r="L4891" t="str">
            <v>H</v>
          </cell>
          <cell r="M4891" t="str">
            <v>KIRGIZİSTAN</v>
          </cell>
        </row>
        <row r="4892">
          <cell r="E4892">
            <v>4</v>
          </cell>
          <cell r="F4892">
            <v>4</v>
          </cell>
          <cell r="H4892">
            <v>1</v>
          </cell>
          <cell r="L4892" t="str">
            <v>H</v>
          </cell>
          <cell r="M4892" t="str">
            <v>KIRGIZİSTAN</v>
          </cell>
        </row>
        <row r="4893">
          <cell r="E4893">
            <v>4</v>
          </cell>
          <cell r="F4893">
            <v>4</v>
          </cell>
          <cell r="H4893">
            <v>1</v>
          </cell>
          <cell r="L4893" t="str">
            <v>H</v>
          </cell>
          <cell r="M4893" t="str">
            <v>KIRGIZİSTAN</v>
          </cell>
        </row>
        <row r="4894">
          <cell r="E4894">
            <v>4</v>
          </cell>
          <cell r="F4894">
            <v>5</v>
          </cell>
          <cell r="H4894">
            <v>2</v>
          </cell>
          <cell r="L4894" t="str">
            <v>H</v>
          </cell>
          <cell r="M4894" t="str">
            <v>KIRGIZİSTAN</v>
          </cell>
        </row>
        <row r="4895">
          <cell r="E4895">
            <v>4</v>
          </cell>
          <cell r="F4895">
            <v>5</v>
          </cell>
          <cell r="H4895">
            <v>2</v>
          </cell>
          <cell r="L4895" t="str">
            <v>H</v>
          </cell>
          <cell r="M4895" t="str">
            <v>KIRGIZİSTAN</v>
          </cell>
        </row>
        <row r="4896">
          <cell r="E4896">
            <v>4</v>
          </cell>
          <cell r="F4896">
            <v>5</v>
          </cell>
          <cell r="H4896">
            <v>2</v>
          </cell>
          <cell r="L4896" t="str">
            <v>H</v>
          </cell>
          <cell r="M4896" t="str">
            <v>KIRGIZİSTAN</v>
          </cell>
        </row>
        <row r="4897">
          <cell r="E4897">
            <v>4</v>
          </cell>
          <cell r="F4897">
            <v>5</v>
          </cell>
          <cell r="H4897">
            <v>2</v>
          </cell>
          <cell r="L4897" t="str">
            <v>H</v>
          </cell>
          <cell r="M4897" t="str">
            <v>KIRGIZİSTAN</v>
          </cell>
        </row>
        <row r="4898">
          <cell r="E4898">
            <v>4</v>
          </cell>
          <cell r="F4898">
            <v>5</v>
          </cell>
          <cell r="H4898">
            <v>2</v>
          </cell>
          <cell r="L4898">
            <v>1</v>
          </cell>
          <cell r="M4898" t="str">
            <v>KIRGIZİSTAN</v>
          </cell>
        </row>
        <row r="4899">
          <cell r="E4899">
            <v>4</v>
          </cell>
          <cell r="F4899">
            <v>5</v>
          </cell>
          <cell r="H4899">
            <v>2</v>
          </cell>
          <cell r="L4899" t="str">
            <v>H</v>
          </cell>
          <cell r="M4899" t="str">
            <v>KIRGIZİSTAN</v>
          </cell>
        </row>
        <row r="4900">
          <cell r="E4900">
            <v>4</v>
          </cell>
          <cell r="F4900">
            <v>5</v>
          </cell>
          <cell r="H4900">
            <v>2</v>
          </cell>
          <cell r="L4900" t="str">
            <v>H</v>
          </cell>
          <cell r="M4900" t="str">
            <v>KIRGIZİSTAN</v>
          </cell>
        </row>
        <row r="4901">
          <cell r="E4901">
            <v>4</v>
          </cell>
          <cell r="F4901">
            <v>5</v>
          </cell>
          <cell r="H4901">
            <v>2</v>
          </cell>
          <cell r="L4901" t="str">
            <v>H</v>
          </cell>
          <cell r="M4901" t="str">
            <v>KIRGIZİSTAN</v>
          </cell>
        </row>
        <row r="4902">
          <cell r="E4902">
            <v>4</v>
          </cell>
          <cell r="F4902">
            <v>5</v>
          </cell>
          <cell r="H4902">
            <v>2</v>
          </cell>
          <cell r="L4902">
            <v>1</v>
          </cell>
          <cell r="M4902" t="str">
            <v>KIRGIZİSTAN</v>
          </cell>
        </row>
        <row r="4903">
          <cell r="E4903">
            <v>4</v>
          </cell>
          <cell r="F4903">
            <v>5</v>
          </cell>
          <cell r="H4903">
            <v>2</v>
          </cell>
          <cell r="L4903" t="str">
            <v>H</v>
          </cell>
          <cell r="M4903" t="str">
            <v>KIRGIZİSTAN</v>
          </cell>
        </row>
        <row r="4904">
          <cell r="E4904">
            <v>4</v>
          </cell>
          <cell r="F4904">
            <v>5</v>
          </cell>
          <cell r="H4904">
            <v>2</v>
          </cell>
          <cell r="L4904">
            <v>1</v>
          </cell>
          <cell r="M4904" t="str">
            <v>KIRGIZİSTAN</v>
          </cell>
        </row>
        <row r="4905">
          <cell r="E4905">
            <v>4</v>
          </cell>
          <cell r="F4905">
            <v>5</v>
          </cell>
          <cell r="H4905">
            <v>2</v>
          </cell>
          <cell r="L4905" t="str">
            <v>H</v>
          </cell>
          <cell r="M4905" t="str">
            <v>KIRGIZİSTAN</v>
          </cell>
        </row>
        <row r="4906">
          <cell r="E4906">
            <v>4</v>
          </cell>
          <cell r="F4906">
            <v>5</v>
          </cell>
          <cell r="H4906">
            <v>2</v>
          </cell>
          <cell r="L4906" t="str">
            <v>H</v>
          </cell>
          <cell r="M4906" t="str">
            <v>KIRGIZİSTAN</v>
          </cell>
        </row>
        <row r="4907">
          <cell r="E4907">
            <v>4</v>
          </cell>
          <cell r="F4907">
            <v>5</v>
          </cell>
          <cell r="H4907">
            <v>2</v>
          </cell>
          <cell r="L4907" t="str">
            <v>H</v>
          </cell>
          <cell r="M4907" t="str">
            <v>KIRGIZİSTAN</v>
          </cell>
        </row>
        <row r="4908">
          <cell r="E4908">
            <v>4</v>
          </cell>
          <cell r="F4908">
            <v>5</v>
          </cell>
          <cell r="H4908">
            <v>2</v>
          </cell>
          <cell r="L4908" t="str">
            <v>H</v>
          </cell>
          <cell r="M4908" t="str">
            <v>KIRGIZİSTAN</v>
          </cell>
        </row>
        <row r="4909">
          <cell r="E4909">
            <v>4</v>
          </cell>
          <cell r="F4909">
            <v>5</v>
          </cell>
          <cell r="H4909">
            <v>2</v>
          </cell>
          <cell r="L4909" t="str">
            <v>H</v>
          </cell>
          <cell r="M4909" t="str">
            <v>KIRGIZİSTAN</v>
          </cell>
        </row>
        <row r="4910">
          <cell r="E4910">
            <v>4</v>
          </cell>
          <cell r="F4910">
            <v>5</v>
          </cell>
          <cell r="H4910">
            <v>2</v>
          </cell>
          <cell r="L4910" t="str">
            <v>H</v>
          </cell>
          <cell r="M4910" t="str">
            <v>KIRGIZİSTAN</v>
          </cell>
        </row>
        <row r="4911">
          <cell r="E4911">
            <v>4</v>
          </cell>
          <cell r="F4911">
            <v>5</v>
          </cell>
          <cell r="H4911">
            <v>2</v>
          </cell>
          <cell r="L4911" t="str">
            <v>H</v>
          </cell>
          <cell r="M4911" t="str">
            <v>KIRGIZİSTAN</v>
          </cell>
        </row>
        <row r="4912">
          <cell r="E4912">
            <v>4</v>
          </cell>
          <cell r="F4912">
            <v>5</v>
          </cell>
          <cell r="H4912">
            <v>2</v>
          </cell>
          <cell r="L4912" t="str">
            <v>H</v>
          </cell>
          <cell r="M4912" t="str">
            <v>KIRGIZİSTAN</v>
          </cell>
        </row>
        <row r="4913">
          <cell r="E4913">
            <v>4</v>
          </cell>
          <cell r="F4913">
            <v>5</v>
          </cell>
          <cell r="H4913">
            <v>2</v>
          </cell>
          <cell r="L4913" t="str">
            <v>H</v>
          </cell>
          <cell r="M4913" t="str">
            <v>KIRGIZİSTAN</v>
          </cell>
        </row>
        <row r="4914">
          <cell r="E4914">
            <v>4</v>
          </cell>
          <cell r="F4914">
            <v>5</v>
          </cell>
          <cell r="H4914">
            <v>2</v>
          </cell>
          <cell r="L4914" t="str">
            <v>H</v>
          </cell>
          <cell r="M4914" t="str">
            <v>KIRGIZİSTAN</v>
          </cell>
        </row>
        <row r="4915">
          <cell r="E4915">
            <v>4</v>
          </cell>
          <cell r="F4915">
            <v>5</v>
          </cell>
          <cell r="H4915">
            <v>2</v>
          </cell>
          <cell r="L4915" t="str">
            <v>H</v>
          </cell>
          <cell r="M4915" t="str">
            <v>KIRGIZİSTAN</v>
          </cell>
        </row>
        <row r="4916">
          <cell r="E4916">
            <v>4</v>
          </cell>
          <cell r="F4916">
            <v>6</v>
          </cell>
          <cell r="H4916">
            <v>2</v>
          </cell>
          <cell r="L4916" t="str">
            <v>H</v>
          </cell>
          <cell r="M4916" t="str">
            <v>KIRGIZİSTAN</v>
          </cell>
        </row>
        <row r="4917">
          <cell r="E4917">
            <v>4</v>
          </cell>
          <cell r="F4917">
            <v>6</v>
          </cell>
          <cell r="H4917">
            <v>2</v>
          </cell>
          <cell r="L4917" t="str">
            <v>H</v>
          </cell>
          <cell r="M4917" t="str">
            <v>KIRGIZİSTAN</v>
          </cell>
        </row>
        <row r="4918">
          <cell r="E4918">
            <v>4</v>
          </cell>
          <cell r="F4918">
            <v>6</v>
          </cell>
          <cell r="H4918">
            <v>2</v>
          </cell>
          <cell r="L4918" t="str">
            <v>H</v>
          </cell>
          <cell r="M4918" t="str">
            <v>KIRGIZİSTAN</v>
          </cell>
        </row>
        <row r="4919">
          <cell r="E4919">
            <v>4</v>
          </cell>
          <cell r="F4919">
            <v>6</v>
          </cell>
          <cell r="H4919">
            <v>2</v>
          </cell>
          <cell r="L4919" t="str">
            <v>H</v>
          </cell>
          <cell r="M4919" t="str">
            <v>KIRGIZİSTAN</v>
          </cell>
        </row>
        <row r="4920">
          <cell r="E4920">
            <v>4</v>
          </cell>
          <cell r="F4920">
            <v>6</v>
          </cell>
          <cell r="H4920">
            <v>2</v>
          </cell>
          <cell r="L4920">
            <v>1</v>
          </cell>
          <cell r="M4920" t="str">
            <v>KIRGIZİSTAN</v>
          </cell>
        </row>
        <row r="4921">
          <cell r="E4921">
            <v>4</v>
          </cell>
          <cell r="F4921">
            <v>6</v>
          </cell>
          <cell r="H4921">
            <v>2</v>
          </cell>
          <cell r="L4921">
            <v>1</v>
          </cell>
          <cell r="M4921" t="str">
            <v>KIRGIZİSTAN</v>
          </cell>
        </row>
        <row r="4922">
          <cell r="E4922">
            <v>4</v>
          </cell>
          <cell r="F4922">
            <v>6</v>
          </cell>
          <cell r="H4922">
            <v>2</v>
          </cell>
          <cell r="L4922" t="str">
            <v>H</v>
          </cell>
          <cell r="M4922" t="str">
            <v>KIRGIZİSTAN</v>
          </cell>
        </row>
        <row r="4923">
          <cell r="E4923">
            <v>4</v>
          </cell>
          <cell r="F4923">
            <v>6</v>
          </cell>
          <cell r="H4923">
            <v>2</v>
          </cell>
          <cell r="L4923" t="str">
            <v>H</v>
          </cell>
          <cell r="M4923" t="str">
            <v>KIRGIZİSTAN</v>
          </cell>
        </row>
        <row r="4924">
          <cell r="E4924">
            <v>4</v>
          </cell>
          <cell r="F4924">
            <v>6</v>
          </cell>
          <cell r="H4924">
            <v>2</v>
          </cell>
          <cell r="L4924" t="str">
            <v>H</v>
          </cell>
          <cell r="M4924" t="str">
            <v>KIRGIZİSTAN</v>
          </cell>
        </row>
        <row r="4925">
          <cell r="E4925">
            <v>4</v>
          </cell>
          <cell r="F4925">
            <v>6</v>
          </cell>
          <cell r="H4925">
            <v>2</v>
          </cell>
          <cell r="L4925" t="str">
            <v>H</v>
          </cell>
          <cell r="M4925" t="str">
            <v>KIRGIZİSTAN</v>
          </cell>
        </row>
        <row r="4926">
          <cell r="E4926">
            <v>4</v>
          </cell>
          <cell r="F4926">
            <v>6</v>
          </cell>
          <cell r="H4926">
            <v>2</v>
          </cell>
          <cell r="L4926" t="str">
            <v>H</v>
          </cell>
          <cell r="M4926" t="str">
            <v>KIRGIZİSTAN</v>
          </cell>
        </row>
        <row r="4927">
          <cell r="E4927">
            <v>4</v>
          </cell>
          <cell r="F4927">
            <v>6</v>
          </cell>
          <cell r="H4927">
            <v>2</v>
          </cell>
          <cell r="L4927" t="str">
            <v>H</v>
          </cell>
          <cell r="M4927" t="str">
            <v>KIRGIZİSTAN</v>
          </cell>
        </row>
        <row r="4928">
          <cell r="E4928">
            <v>4</v>
          </cell>
          <cell r="F4928">
            <v>6</v>
          </cell>
          <cell r="H4928">
            <v>2</v>
          </cell>
          <cell r="L4928" t="str">
            <v>H</v>
          </cell>
          <cell r="M4928" t="str">
            <v>KIRGIZİSTAN</v>
          </cell>
        </row>
        <row r="4929">
          <cell r="E4929">
            <v>4</v>
          </cell>
          <cell r="F4929">
            <v>6</v>
          </cell>
          <cell r="H4929">
            <v>2</v>
          </cell>
          <cell r="L4929" t="str">
            <v>H</v>
          </cell>
          <cell r="M4929" t="str">
            <v>KIRGIZİSTAN</v>
          </cell>
        </row>
        <row r="4930">
          <cell r="E4930">
            <v>4</v>
          </cell>
          <cell r="F4930">
            <v>6</v>
          </cell>
          <cell r="H4930">
            <v>2</v>
          </cell>
          <cell r="L4930" t="str">
            <v>H</v>
          </cell>
          <cell r="M4930" t="str">
            <v>KIRGIZİSTAN</v>
          </cell>
        </row>
        <row r="4931">
          <cell r="E4931">
            <v>4</v>
          </cell>
          <cell r="F4931">
            <v>6</v>
          </cell>
          <cell r="H4931">
            <v>2</v>
          </cell>
          <cell r="L4931" t="str">
            <v>H</v>
          </cell>
          <cell r="M4931" t="str">
            <v>KIRGIZİSTAN</v>
          </cell>
        </row>
        <row r="4932">
          <cell r="E4932">
            <v>4</v>
          </cell>
          <cell r="F4932">
            <v>6</v>
          </cell>
          <cell r="H4932">
            <v>2</v>
          </cell>
          <cell r="L4932">
            <v>1</v>
          </cell>
          <cell r="M4932" t="str">
            <v>KIRGIZİSTAN</v>
          </cell>
        </row>
        <row r="4933">
          <cell r="E4933">
            <v>4</v>
          </cell>
          <cell r="F4933">
            <v>6</v>
          </cell>
          <cell r="H4933">
            <v>2</v>
          </cell>
          <cell r="L4933" t="str">
            <v>H</v>
          </cell>
          <cell r="M4933" t="str">
            <v>KIRGIZİSTAN</v>
          </cell>
        </row>
        <row r="4934">
          <cell r="E4934">
            <v>4</v>
          </cell>
          <cell r="F4934">
            <v>6</v>
          </cell>
          <cell r="H4934">
            <v>2</v>
          </cell>
          <cell r="L4934" t="str">
            <v>H</v>
          </cell>
          <cell r="M4934" t="str">
            <v>KIRGIZİSTAN</v>
          </cell>
        </row>
        <row r="4935">
          <cell r="E4935">
            <v>5</v>
          </cell>
          <cell r="F4935">
            <v>0</v>
          </cell>
          <cell r="H4935">
            <v>2</v>
          </cell>
          <cell r="L4935" t="str">
            <v>H</v>
          </cell>
          <cell r="M4935" t="str">
            <v>D</v>
          </cell>
        </row>
        <row r="4936">
          <cell r="E4936">
            <v>5</v>
          </cell>
          <cell r="F4936">
            <v>0</v>
          </cell>
          <cell r="H4936">
            <v>2</v>
          </cell>
          <cell r="L4936" t="str">
            <v>H</v>
          </cell>
          <cell r="M4936" t="str">
            <v>D</v>
          </cell>
        </row>
        <row r="4937">
          <cell r="E4937">
            <v>5</v>
          </cell>
          <cell r="F4937">
            <v>0</v>
          </cell>
          <cell r="H4937">
            <v>2</v>
          </cell>
          <cell r="L4937" t="str">
            <v>H</v>
          </cell>
          <cell r="M4937" t="str">
            <v>SNG</v>
          </cell>
        </row>
        <row r="4938">
          <cell r="E4938">
            <v>5</v>
          </cell>
          <cell r="F4938">
            <v>0</v>
          </cell>
          <cell r="H4938">
            <v>2</v>
          </cell>
          <cell r="L4938" t="str">
            <v>H</v>
          </cell>
          <cell r="M4938" t="str">
            <v>SNG</v>
          </cell>
        </row>
        <row r="4939">
          <cell r="E4939">
            <v>5</v>
          </cell>
          <cell r="F4939">
            <v>0</v>
          </cell>
          <cell r="H4939">
            <v>2</v>
          </cell>
          <cell r="L4939" t="str">
            <v>H</v>
          </cell>
          <cell r="M4939" t="str">
            <v>SNG</v>
          </cell>
        </row>
        <row r="4940">
          <cell r="E4940">
            <v>5</v>
          </cell>
          <cell r="F4940">
            <v>0</v>
          </cell>
          <cell r="H4940">
            <v>2</v>
          </cell>
          <cell r="L4940" t="str">
            <v>H</v>
          </cell>
          <cell r="M4940" t="str">
            <v>SNG</v>
          </cell>
        </row>
        <row r="4941">
          <cell r="E4941">
            <v>5</v>
          </cell>
          <cell r="F4941">
            <v>0</v>
          </cell>
          <cell r="H4941">
            <v>2</v>
          </cell>
          <cell r="L4941" t="str">
            <v>H</v>
          </cell>
          <cell r="M4941" t="str">
            <v>SNG</v>
          </cell>
        </row>
        <row r="4942">
          <cell r="E4942">
            <v>5</v>
          </cell>
          <cell r="F4942">
            <v>0</v>
          </cell>
          <cell r="H4942">
            <v>2</v>
          </cell>
          <cell r="L4942" t="str">
            <v>H</v>
          </cell>
          <cell r="M4942" t="str">
            <v>SNG</v>
          </cell>
        </row>
        <row r="4943">
          <cell r="E4943">
            <v>5</v>
          </cell>
          <cell r="F4943">
            <v>0</v>
          </cell>
          <cell r="H4943">
            <v>2</v>
          </cell>
          <cell r="L4943" t="str">
            <v>H</v>
          </cell>
          <cell r="M4943" t="str">
            <v>SNG</v>
          </cell>
        </row>
        <row r="4944">
          <cell r="E4944">
            <v>5</v>
          </cell>
          <cell r="F4944">
            <v>0</v>
          </cell>
          <cell r="H4944">
            <v>2</v>
          </cell>
          <cell r="L4944" t="str">
            <v>H</v>
          </cell>
          <cell r="M4944" t="str">
            <v>SNG</v>
          </cell>
        </row>
        <row r="4945">
          <cell r="E4945">
            <v>5</v>
          </cell>
          <cell r="F4945">
            <v>0</v>
          </cell>
          <cell r="H4945">
            <v>2</v>
          </cell>
          <cell r="L4945" t="str">
            <v>H</v>
          </cell>
          <cell r="M4945" t="str">
            <v>SNG</v>
          </cell>
        </row>
        <row r="4946">
          <cell r="E4946">
            <v>5</v>
          </cell>
          <cell r="F4946">
            <v>0</v>
          </cell>
          <cell r="H4946">
            <v>2</v>
          </cell>
          <cell r="L4946" t="str">
            <v>H</v>
          </cell>
          <cell r="M4946" t="str">
            <v>SNG</v>
          </cell>
        </row>
        <row r="4947">
          <cell r="E4947">
            <v>5</v>
          </cell>
          <cell r="F4947">
            <v>0</v>
          </cell>
          <cell r="H4947">
            <v>2</v>
          </cell>
          <cell r="L4947" t="str">
            <v>H</v>
          </cell>
          <cell r="M4947" t="str">
            <v>SNG</v>
          </cell>
        </row>
        <row r="4948">
          <cell r="E4948">
            <v>5</v>
          </cell>
          <cell r="F4948">
            <v>0</v>
          </cell>
          <cell r="H4948">
            <v>2</v>
          </cell>
          <cell r="L4948" t="str">
            <v>H</v>
          </cell>
          <cell r="M4948" t="str">
            <v>SNG</v>
          </cell>
        </row>
        <row r="4949">
          <cell r="E4949">
            <v>5</v>
          </cell>
          <cell r="F4949">
            <v>0</v>
          </cell>
          <cell r="H4949">
            <v>2</v>
          </cell>
          <cell r="L4949" t="str">
            <v>H</v>
          </cell>
          <cell r="M4949" t="str">
            <v>SNG</v>
          </cell>
        </row>
        <row r="4950">
          <cell r="E4950">
            <v>5</v>
          </cell>
          <cell r="F4950">
            <v>0</v>
          </cell>
          <cell r="H4950">
            <v>2</v>
          </cell>
          <cell r="L4950" t="str">
            <v>H</v>
          </cell>
          <cell r="M4950" t="str">
            <v>SNG</v>
          </cell>
        </row>
        <row r="4951">
          <cell r="E4951">
            <v>5</v>
          </cell>
          <cell r="F4951">
            <v>0</v>
          </cell>
          <cell r="H4951">
            <v>2</v>
          </cell>
          <cell r="L4951" t="str">
            <v>H</v>
          </cell>
          <cell r="M4951" t="str">
            <v>SNG</v>
          </cell>
        </row>
        <row r="4952">
          <cell r="E4952">
            <v>5</v>
          </cell>
          <cell r="F4952">
            <v>0</v>
          </cell>
          <cell r="H4952">
            <v>2</v>
          </cell>
          <cell r="L4952" t="str">
            <v>H</v>
          </cell>
          <cell r="M4952" t="str">
            <v>SNG</v>
          </cell>
        </row>
        <row r="4953">
          <cell r="E4953">
            <v>5</v>
          </cell>
          <cell r="F4953">
            <v>0</v>
          </cell>
          <cell r="H4953">
            <v>2</v>
          </cell>
          <cell r="L4953" t="str">
            <v>H</v>
          </cell>
          <cell r="M4953" t="str">
            <v>SNG</v>
          </cell>
        </row>
        <row r="4954">
          <cell r="E4954">
            <v>5</v>
          </cell>
          <cell r="F4954">
            <v>0</v>
          </cell>
          <cell r="H4954">
            <v>2</v>
          </cell>
          <cell r="L4954" t="str">
            <v>H</v>
          </cell>
          <cell r="M4954" t="str">
            <v>SNG</v>
          </cell>
        </row>
        <row r="4955">
          <cell r="E4955">
            <v>5</v>
          </cell>
          <cell r="F4955">
            <v>0</v>
          </cell>
          <cell r="H4955">
            <v>2</v>
          </cell>
          <cell r="L4955" t="str">
            <v>H</v>
          </cell>
          <cell r="M4955" t="str">
            <v>SNG</v>
          </cell>
        </row>
        <row r="4956">
          <cell r="E4956">
            <v>5</v>
          </cell>
          <cell r="F4956">
            <v>0</v>
          </cell>
          <cell r="H4956">
            <v>2</v>
          </cell>
          <cell r="L4956" t="str">
            <v>H</v>
          </cell>
          <cell r="M4956" t="str">
            <v>SNG</v>
          </cell>
        </row>
        <row r="4957">
          <cell r="E4957">
            <v>5</v>
          </cell>
          <cell r="F4957">
            <v>0</v>
          </cell>
          <cell r="H4957">
            <v>2</v>
          </cell>
          <cell r="L4957" t="str">
            <v>H</v>
          </cell>
          <cell r="M4957" t="str">
            <v>SNG</v>
          </cell>
        </row>
        <row r="4958">
          <cell r="E4958">
            <v>5</v>
          </cell>
          <cell r="F4958">
            <v>0</v>
          </cell>
          <cell r="H4958">
            <v>2</v>
          </cell>
          <cell r="L4958" t="str">
            <v>H</v>
          </cell>
          <cell r="M4958" t="str">
            <v>SNG</v>
          </cell>
        </row>
        <row r="4959">
          <cell r="E4959">
            <v>5</v>
          </cell>
          <cell r="F4959">
            <v>0</v>
          </cell>
          <cell r="H4959">
            <v>2</v>
          </cell>
          <cell r="L4959" t="str">
            <v>H</v>
          </cell>
          <cell r="M4959" t="str">
            <v>SNG</v>
          </cell>
        </row>
        <row r="4960">
          <cell r="E4960">
            <v>5</v>
          </cell>
          <cell r="F4960">
            <v>0</v>
          </cell>
          <cell r="H4960">
            <v>2</v>
          </cell>
          <cell r="L4960" t="str">
            <v>H</v>
          </cell>
          <cell r="M4960" t="str">
            <v>SNG</v>
          </cell>
        </row>
        <row r="4961">
          <cell r="E4961">
            <v>5</v>
          </cell>
          <cell r="F4961">
            <v>0</v>
          </cell>
          <cell r="H4961">
            <v>2</v>
          </cell>
          <cell r="L4961" t="str">
            <v>H</v>
          </cell>
          <cell r="M4961" t="str">
            <v>SNG</v>
          </cell>
        </row>
        <row r="4962">
          <cell r="E4962">
            <v>5</v>
          </cell>
          <cell r="F4962">
            <v>0</v>
          </cell>
          <cell r="H4962">
            <v>2</v>
          </cell>
          <cell r="L4962" t="str">
            <v>H</v>
          </cell>
          <cell r="M4962" t="str">
            <v>SNG</v>
          </cell>
        </row>
        <row r="4963">
          <cell r="E4963">
            <v>5</v>
          </cell>
          <cell r="F4963">
            <v>0</v>
          </cell>
          <cell r="H4963">
            <v>2</v>
          </cell>
          <cell r="L4963" t="str">
            <v>H</v>
          </cell>
          <cell r="M4963" t="str">
            <v>SNG</v>
          </cell>
        </row>
        <row r="4964">
          <cell r="E4964">
            <v>5</v>
          </cell>
          <cell r="F4964">
            <v>0</v>
          </cell>
          <cell r="H4964">
            <v>2</v>
          </cell>
          <cell r="L4964" t="str">
            <v>H</v>
          </cell>
          <cell r="M4964" t="str">
            <v>SNG</v>
          </cell>
        </row>
        <row r="4965">
          <cell r="E4965">
            <v>5</v>
          </cell>
          <cell r="F4965">
            <v>0</v>
          </cell>
          <cell r="H4965">
            <v>2</v>
          </cell>
          <cell r="L4965" t="str">
            <v>H</v>
          </cell>
          <cell r="M4965" t="str">
            <v>SNG</v>
          </cell>
        </row>
        <row r="4966">
          <cell r="E4966">
            <v>5</v>
          </cell>
          <cell r="F4966">
            <v>0</v>
          </cell>
          <cell r="H4966">
            <v>2</v>
          </cell>
          <cell r="L4966" t="str">
            <v>H</v>
          </cell>
          <cell r="M4966" t="str">
            <v>SNG</v>
          </cell>
        </row>
        <row r="4967">
          <cell r="E4967">
            <v>5</v>
          </cell>
          <cell r="F4967">
            <v>0</v>
          </cell>
          <cell r="H4967">
            <v>2</v>
          </cell>
          <cell r="L4967" t="str">
            <v>H</v>
          </cell>
          <cell r="M4967" t="str">
            <v>SNG</v>
          </cell>
        </row>
        <row r="4968">
          <cell r="E4968">
            <v>5</v>
          </cell>
          <cell r="F4968">
            <v>0</v>
          </cell>
          <cell r="H4968">
            <v>2</v>
          </cell>
          <cell r="L4968" t="str">
            <v>H</v>
          </cell>
          <cell r="M4968" t="str">
            <v>SNG</v>
          </cell>
        </row>
        <row r="4969">
          <cell r="E4969">
            <v>5</v>
          </cell>
          <cell r="F4969">
            <v>0</v>
          </cell>
          <cell r="H4969">
            <v>2</v>
          </cell>
          <cell r="L4969" t="str">
            <v>H</v>
          </cell>
          <cell r="M4969" t="str">
            <v>D</v>
          </cell>
        </row>
        <row r="4970">
          <cell r="E4970">
            <v>5</v>
          </cell>
          <cell r="F4970">
            <v>0</v>
          </cell>
          <cell r="H4970">
            <v>2</v>
          </cell>
          <cell r="L4970" t="str">
            <v>H</v>
          </cell>
          <cell r="M4970" t="str">
            <v>D</v>
          </cell>
        </row>
        <row r="4971">
          <cell r="E4971">
            <v>5</v>
          </cell>
          <cell r="F4971">
            <v>0</v>
          </cell>
          <cell r="H4971">
            <v>2</v>
          </cell>
          <cell r="L4971" t="str">
            <v>H</v>
          </cell>
          <cell r="M4971" t="str">
            <v>D</v>
          </cell>
        </row>
        <row r="4972">
          <cell r="E4972">
            <v>5</v>
          </cell>
          <cell r="F4972">
            <v>0</v>
          </cell>
          <cell r="H4972">
            <v>2</v>
          </cell>
          <cell r="L4972" t="str">
            <v>H</v>
          </cell>
          <cell r="M4972" t="str">
            <v>D</v>
          </cell>
        </row>
        <row r="4973">
          <cell r="E4973">
            <v>5</v>
          </cell>
          <cell r="F4973">
            <v>0</v>
          </cell>
          <cell r="H4973">
            <v>2</v>
          </cell>
          <cell r="L4973" t="str">
            <v>H</v>
          </cell>
          <cell r="M4973" t="str">
            <v>SNG</v>
          </cell>
        </row>
        <row r="4974">
          <cell r="E4974">
            <v>5</v>
          </cell>
          <cell r="F4974">
            <v>0</v>
          </cell>
          <cell r="H4974">
            <v>2</v>
          </cell>
          <cell r="L4974" t="str">
            <v>H</v>
          </cell>
          <cell r="M4974" t="str">
            <v>SNG</v>
          </cell>
        </row>
        <row r="4975">
          <cell r="E4975">
            <v>5</v>
          </cell>
          <cell r="F4975">
            <v>0</v>
          </cell>
          <cell r="H4975">
            <v>2</v>
          </cell>
          <cell r="L4975" t="str">
            <v>H</v>
          </cell>
          <cell r="M4975" t="str">
            <v>SNG</v>
          </cell>
        </row>
        <row r="4976">
          <cell r="E4976">
            <v>5</v>
          </cell>
          <cell r="F4976">
            <v>0</v>
          </cell>
          <cell r="H4976">
            <v>2</v>
          </cell>
          <cell r="L4976" t="str">
            <v>H</v>
          </cell>
          <cell r="M4976" t="str">
            <v>SNG</v>
          </cell>
        </row>
        <row r="4977">
          <cell r="E4977">
            <v>5</v>
          </cell>
          <cell r="F4977">
            <v>0</v>
          </cell>
          <cell r="H4977">
            <v>2</v>
          </cell>
          <cell r="L4977" t="str">
            <v>H</v>
          </cell>
          <cell r="M4977" t="str">
            <v>SNG</v>
          </cell>
        </row>
        <row r="4978">
          <cell r="E4978">
            <v>5</v>
          </cell>
          <cell r="F4978">
            <v>0</v>
          </cell>
          <cell r="H4978">
            <v>2</v>
          </cell>
          <cell r="L4978" t="str">
            <v>H</v>
          </cell>
          <cell r="M4978" t="str">
            <v>SNG</v>
          </cell>
        </row>
        <row r="4979">
          <cell r="E4979">
            <v>5</v>
          </cell>
          <cell r="F4979">
            <v>0</v>
          </cell>
          <cell r="H4979">
            <v>2</v>
          </cell>
          <cell r="L4979" t="str">
            <v>H</v>
          </cell>
          <cell r="M4979" t="str">
            <v>SNG</v>
          </cell>
        </row>
        <row r="4980">
          <cell r="E4980">
            <v>5</v>
          </cell>
          <cell r="F4980">
            <v>0</v>
          </cell>
          <cell r="H4980">
            <v>2</v>
          </cell>
          <cell r="L4980" t="str">
            <v>H</v>
          </cell>
          <cell r="M4980" t="str">
            <v>SNG</v>
          </cell>
        </row>
        <row r="4981">
          <cell r="E4981">
            <v>5</v>
          </cell>
          <cell r="F4981">
            <v>0</v>
          </cell>
          <cell r="H4981">
            <v>2</v>
          </cell>
          <cell r="L4981" t="str">
            <v>H</v>
          </cell>
          <cell r="M4981" t="str">
            <v>SNG</v>
          </cell>
        </row>
        <row r="4982">
          <cell r="E4982">
            <v>5</v>
          </cell>
          <cell r="F4982">
            <v>0</v>
          </cell>
          <cell r="H4982">
            <v>2</v>
          </cell>
          <cell r="L4982" t="str">
            <v>H</v>
          </cell>
          <cell r="M4982" t="str">
            <v>SNG</v>
          </cell>
        </row>
        <row r="4983">
          <cell r="E4983">
            <v>5</v>
          </cell>
          <cell r="F4983">
            <v>0</v>
          </cell>
          <cell r="H4983">
            <v>2</v>
          </cell>
          <cell r="L4983" t="str">
            <v>H</v>
          </cell>
          <cell r="M4983" t="str">
            <v>SNG</v>
          </cell>
        </row>
        <row r="4984">
          <cell r="E4984">
            <v>5</v>
          </cell>
          <cell r="F4984">
            <v>0</v>
          </cell>
          <cell r="H4984">
            <v>2</v>
          </cell>
          <cell r="L4984" t="str">
            <v>H</v>
          </cell>
          <cell r="M4984" t="str">
            <v>SNG</v>
          </cell>
        </row>
        <row r="4985">
          <cell r="E4985">
            <v>5</v>
          </cell>
          <cell r="F4985">
            <v>0</v>
          </cell>
          <cell r="H4985">
            <v>2</v>
          </cell>
          <cell r="L4985" t="str">
            <v>H</v>
          </cell>
          <cell r="M4985" t="str">
            <v>SNG</v>
          </cell>
        </row>
        <row r="4986">
          <cell r="E4986">
            <v>5</v>
          </cell>
          <cell r="F4986">
            <v>0</v>
          </cell>
          <cell r="H4986">
            <v>2</v>
          </cell>
          <cell r="L4986" t="str">
            <v>H</v>
          </cell>
          <cell r="M4986" t="str">
            <v>SNG</v>
          </cell>
        </row>
        <row r="4987">
          <cell r="E4987">
            <v>5</v>
          </cell>
          <cell r="F4987">
            <v>0</v>
          </cell>
          <cell r="H4987">
            <v>2</v>
          </cell>
          <cell r="L4987" t="str">
            <v>H</v>
          </cell>
          <cell r="M4987" t="str">
            <v>SNG</v>
          </cell>
        </row>
        <row r="4988">
          <cell r="E4988">
            <v>5</v>
          </cell>
          <cell r="F4988">
            <v>0</v>
          </cell>
          <cell r="H4988">
            <v>2</v>
          </cell>
          <cell r="L4988" t="str">
            <v>H</v>
          </cell>
          <cell r="M4988" t="str">
            <v>SNG</v>
          </cell>
        </row>
        <row r="4989">
          <cell r="E4989">
            <v>5</v>
          </cell>
          <cell r="F4989">
            <v>0</v>
          </cell>
          <cell r="H4989">
            <v>2</v>
          </cell>
          <cell r="L4989" t="str">
            <v>H</v>
          </cell>
          <cell r="M4989" t="str">
            <v>SNG</v>
          </cell>
        </row>
        <row r="4990">
          <cell r="E4990">
            <v>5</v>
          </cell>
          <cell r="F4990">
            <v>0</v>
          </cell>
          <cell r="H4990">
            <v>2</v>
          </cell>
          <cell r="L4990" t="str">
            <v>H</v>
          </cell>
          <cell r="M4990" t="str">
            <v>SNG</v>
          </cell>
        </row>
        <row r="4991">
          <cell r="E4991">
            <v>5</v>
          </cell>
          <cell r="F4991">
            <v>0</v>
          </cell>
          <cell r="H4991">
            <v>2</v>
          </cell>
          <cell r="L4991" t="str">
            <v>H</v>
          </cell>
          <cell r="M4991" t="str">
            <v>SNG</v>
          </cell>
        </row>
        <row r="4992">
          <cell r="E4992">
            <v>5</v>
          </cell>
          <cell r="F4992">
            <v>0</v>
          </cell>
          <cell r="H4992">
            <v>2</v>
          </cell>
          <cell r="L4992" t="str">
            <v>H</v>
          </cell>
          <cell r="M4992" t="str">
            <v>SNG</v>
          </cell>
        </row>
        <row r="4993">
          <cell r="E4993">
            <v>5</v>
          </cell>
          <cell r="F4993">
            <v>0</v>
          </cell>
          <cell r="H4993">
            <v>2</v>
          </cell>
          <cell r="L4993" t="str">
            <v>H</v>
          </cell>
          <cell r="M4993" t="str">
            <v>SNG</v>
          </cell>
        </row>
        <row r="4994">
          <cell r="E4994">
            <v>5</v>
          </cell>
          <cell r="F4994">
            <v>0</v>
          </cell>
          <cell r="H4994">
            <v>2</v>
          </cell>
          <cell r="L4994" t="str">
            <v>H</v>
          </cell>
          <cell r="M4994" t="str">
            <v>SNG</v>
          </cell>
        </row>
        <row r="4995">
          <cell r="E4995">
            <v>5</v>
          </cell>
          <cell r="F4995">
            <v>0</v>
          </cell>
          <cell r="H4995">
            <v>2</v>
          </cell>
          <cell r="L4995" t="str">
            <v>H</v>
          </cell>
          <cell r="M4995" t="str">
            <v>SNG</v>
          </cell>
        </row>
        <row r="4996">
          <cell r="E4996">
            <v>5</v>
          </cell>
          <cell r="F4996">
            <v>0</v>
          </cell>
          <cell r="H4996">
            <v>2</v>
          </cell>
          <cell r="L4996" t="str">
            <v>H</v>
          </cell>
          <cell r="M4996" t="str">
            <v>SNG</v>
          </cell>
        </row>
        <row r="4997">
          <cell r="E4997">
            <v>5</v>
          </cell>
          <cell r="F4997">
            <v>0</v>
          </cell>
          <cell r="H4997">
            <v>2</v>
          </cell>
          <cell r="L4997" t="str">
            <v>H</v>
          </cell>
          <cell r="M4997" t="str">
            <v>SNG</v>
          </cell>
        </row>
        <row r="4998">
          <cell r="E4998">
            <v>5</v>
          </cell>
          <cell r="F4998">
            <v>0</v>
          </cell>
          <cell r="H4998">
            <v>2</v>
          </cell>
          <cell r="L4998" t="str">
            <v>H</v>
          </cell>
          <cell r="M4998" t="str">
            <v>SNG</v>
          </cell>
        </row>
        <row r="4999">
          <cell r="E4999">
            <v>5</v>
          </cell>
          <cell r="F4999">
            <v>0</v>
          </cell>
          <cell r="H4999">
            <v>2</v>
          </cell>
          <cell r="L4999" t="str">
            <v>H</v>
          </cell>
          <cell r="M4999" t="str">
            <v>SNG</v>
          </cell>
        </row>
        <row r="5000">
          <cell r="E5000">
            <v>5</v>
          </cell>
          <cell r="F5000">
            <v>0</v>
          </cell>
          <cell r="H5000">
            <v>2</v>
          </cell>
          <cell r="L5000" t="str">
            <v>H</v>
          </cell>
          <cell r="M5000" t="str">
            <v>SNG</v>
          </cell>
        </row>
        <row r="5001">
          <cell r="E5001">
            <v>5</v>
          </cell>
          <cell r="F5001">
            <v>0</v>
          </cell>
          <cell r="H5001">
            <v>2</v>
          </cell>
          <cell r="L5001" t="str">
            <v>H</v>
          </cell>
          <cell r="M5001" t="str">
            <v>SNG</v>
          </cell>
        </row>
        <row r="5002">
          <cell r="E5002">
            <v>5</v>
          </cell>
          <cell r="F5002">
            <v>0</v>
          </cell>
          <cell r="H5002">
            <v>2</v>
          </cell>
          <cell r="L5002" t="str">
            <v>H</v>
          </cell>
          <cell r="M5002" t="str">
            <v>SNG</v>
          </cell>
        </row>
        <row r="5003">
          <cell r="E5003">
            <v>5</v>
          </cell>
          <cell r="F5003">
            <v>0</v>
          </cell>
          <cell r="H5003">
            <v>2</v>
          </cell>
          <cell r="L5003" t="str">
            <v>H</v>
          </cell>
          <cell r="M5003" t="str">
            <v>SNG</v>
          </cell>
        </row>
        <row r="5004">
          <cell r="E5004">
            <v>5</v>
          </cell>
          <cell r="F5004">
            <v>0</v>
          </cell>
          <cell r="H5004">
            <v>2</v>
          </cell>
          <cell r="L5004" t="str">
            <v>H</v>
          </cell>
          <cell r="M5004" t="str">
            <v>SNG</v>
          </cell>
        </row>
        <row r="5005">
          <cell r="E5005">
            <v>5</v>
          </cell>
          <cell r="F5005">
            <v>0</v>
          </cell>
          <cell r="H5005">
            <v>2</v>
          </cell>
          <cell r="L5005" t="str">
            <v>H</v>
          </cell>
          <cell r="M5005" t="str">
            <v>SNG</v>
          </cell>
        </row>
        <row r="5006">
          <cell r="E5006">
            <v>5</v>
          </cell>
          <cell r="F5006">
            <v>0</v>
          </cell>
          <cell r="H5006">
            <v>2</v>
          </cell>
          <cell r="L5006" t="str">
            <v>H</v>
          </cell>
          <cell r="M5006" t="str">
            <v>SNG</v>
          </cell>
        </row>
        <row r="5007">
          <cell r="E5007">
            <v>5</v>
          </cell>
          <cell r="F5007">
            <v>0</v>
          </cell>
          <cell r="H5007">
            <v>2</v>
          </cell>
          <cell r="L5007" t="str">
            <v>H</v>
          </cell>
          <cell r="M5007" t="str">
            <v>SNG</v>
          </cell>
        </row>
        <row r="5008">
          <cell r="E5008">
            <v>5</v>
          </cell>
          <cell r="F5008">
            <v>0</v>
          </cell>
          <cell r="H5008">
            <v>2</v>
          </cell>
          <cell r="L5008" t="str">
            <v>H</v>
          </cell>
          <cell r="M5008" t="str">
            <v>SNG</v>
          </cell>
        </row>
        <row r="5009">
          <cell r="E5009">
            <v>5</v>
          </cell>
          <cell r="F5009">
            <v>0</v>
          </cell>
          <cell r="H5009">
            <v>2</v>
          </cell>
          <cell r="L5009" t="str">
            <v>H</v>
          </cell>
          <cell r="M5009" t="str">
            <v>SNG</v>
          </cell>
        </row>
        <row r="5010">
          <cell r="E5010">
            <v>5</v>
          </cell>
          <cell r="F5010">
            <v>0</v>
          </cell>
          <cell r="H5010">
            <v>2</v>
          </cell>
          <cell r="L5010" t="str">
            <v>H</v>
          </cell>
          <cell r="M5010" t="str">
            <v>SNG</v>
          </cell>
        </row>
        <row r="5011">
          <cell r="E5011">
            <v>5</v>
          </cell>
          <cell r="F5011">
            <v>0</v>
          </cell>
          <cell r="H5011">
            <v>2</v>
          </cell>
          <cell r="L5011" t="str">
            <v>H</v>
          </cell>
          <cell r="M5011" t="str">
            <v>SNG</v>
          </cell>
        </row>
        <row r="5012">
          <cell r="E5012">
            <v>5</v>
          </cell>
          <cell r="F5012">
            <v>0</v>
          </cell>
          <cell r="H5012">
            <v>2</v>
          </cell>
          <cell r="L5012" t="str">
            <v>H</v>
          </cell>
          <cell r="M5012" t="str">
            <v>SNG</v>
          </cell>
        </row>
        <row r="5013">
          <cell r="E5013">
            <v>5</v>
          </cell>
          <cell r="F5013">
            <v>0</v>
          </cell>
          <cell r="H5013">
            <v>2</v>
          </cell>
          <cell r="L5013" t="str">
            <v>H</v>
          </cell>
          <cell r="M5013" t="str">
            <v>SNG</v>
          </cell>
        </row>
        <row r="5014">
          <cell r="E5014">
            <v>5</v>
          </cell>
          <cell r="F5014">
            <v>0</v>
          </cell>
          <cell r="H5014">
            <v>2</v>
          </cell>
          <cell r="L5014" t="str">
            <v>H</v>
          </cell>
          <cell r="M5014" t="str">
            <v>SNG</v>
          </cell>
        </row>
        <row r="5015">
          <cell r="E5015">
            <v>5</v>
          </cell>
          <cell r="F5015">
            <v>0</v>
          </cell>
          <cell r="H5015">
            <v>2</v>
          </cell>
          <cell r="L5015" t="str">
            <v>H</v>
          </cell>
          <cell r="M5015" t="str">
            <v>SNG</v>
          </cell>
        </row>
        <row r="5016">
          <cell r="E5016">
            <v>5</v>
          </cell>
          <cell r="F5016">
            <v>0</v>
          </cell>
          <cell r="H5016">
            <v>2</v>
          </cell>
          <cell r="L5016" t="str">
            <v>H</v>
          </cell>
          <cell r="M5016" t="str">
            <v>SNG</v>
          </cell>
        </row>
        <row r="5017">
          <cell r="E5017">
            <v>5</v>
          </cell>
          <cell r="F5017">
            <v>0</v>
          </cell>
          <cell r="H5017">
            <v>2</v>
          </cell>
          <cell r="L5017" t="str">
            <v>H</v>
          </cell>
          <cell r="M5017" t="str">
            <v>SNG</v>
          </cell>
        </row>
        <row r="5018">
          <cell r="E5018">
            <v>5</v>
          </cell>
          <cell r="F5018">
            <v>0</v>
          </cell>
          <cell r="H5018">
            <v>2</v>
          </cell>
          <cell r="L5018" t="str">
            <v>H</v>
          </cell>
          <cell r="M5018" t="str">
            <v>SNG</v>
          </cell>
        </row>
        <row r="5019">
          <cell r="E5019">
            <v>5</v>
          </cell>
          <cell r="F5019">
            <v>0</v>
          </cell>
          <cell r="H5019">
            <v>2</v>
          </cell>
          <cell r="L5019" t="str">
            <v>H</v>
          </cell>
          <cell r="M5019" t="str">
            <v>SNG</v>
          </cell>
        </row>
        <row r="5020">
          <cell r="E5020">
            <v>5</v>
          </cell>
          <cell r="F5020">
            <v>0</v>
          </cell>
          <cell r="H5020">
            <v>2</v>
          </cell>
          <cell r="L5020" t="str">
            <v>H</v>
          </cell>
          <cell r="M5020" t="str">
            <v>SNG</v>
          </cell>
        </row>
        <row r="5021">
          <cell r="E5021">
            <v>5</v>
          </cell>
          <cell r="F5021">
            <v>0</v>
          </cell>
          <cell r="H5021">
            <v>2</v>
          </cell>
          <cell r="L5021" t="str">
            <v>H</v>
          </cell>
          <cell r="M5021" t="str">
            <v>D</v>
          </cell>
        </row>
        <row r="5022">
          <cell r="E5022">
            <v>5</v>
          </cell>
          <cell r="F5022">
            <v>0</v>
          </cell>
          <cell r="H5022">
            <v>2</v>
          </cell>
          <cell r="L5022" t="str">
            <v>H</v>
          </cell>
          <cell r="M5022" t="str">
            <v>D</v>
          </cell>
        </row>
        <row r="5023">
          <cell r="E5023">
            <v>5</v>
          </cell>
          <cell r="F5023">
            <v>0</v>
          </cell>
          <cell r="H5023">
            <v>2</v>
          </cell>
          <cell r="L5023" t="str">
            <v>H</v>
          </cell>
          <cell r="M5023" t="str">
            <v>D</v>
          </cell>
        </row>
        <row r="5024">
          <cell r="E5024">
            <v>5</v>
          </cell>
          <cell r="F5024">
            <v>0</v>
          </cell>
          <cell r="H5024">
            <v>2</v>
          </cell>
          <cell r="L5024" t="str">
            <v>H</v>
          </cell>
          <cell r="M5024" t="str">
            <v>D</v>
          </cell>
        </row>
        <row r="5025">
          <cell r="E5025">
            <v>5</v>
          </cell>
          <cell r="F5025">
            <v>0</v>
          </cell>
          <cell r="H5025">
            <v>2</v>
          </cell>
          <cell r="L5025" t="str">
            <v>H</v>
          </cell>
          <cell r="M5025" t="str">
            <v>D</v>
          </cell>
        </row>
        <row r="5026">
          <cell r="E5026">
            <v>5</v>
          </cell>
          <cell r="F5026">
            <v>0</v>
          </cell>
          <cell r="H5026">
            <v>2</v>
          </cell>
          <cell r="L5026" t="str">
            <v>H</v>
          </cell>
          <cell r="M5026" t="str">
            <v>D</v>
          </cell>
        </row>
        <row r="5027">
          <cell r="E5027">
            <v>5</v>
          </cell>
          <cell r="F5027">
            <v>0</v>
          </cell>
          <cell r="H5027">
            <v>2</v>
          </cell>
          <cell r="L5027" t="str">
            <v>H</v>
          </cell>
          <cell r="M5027" t="str">
            <v>D</v>
          </cell>
        </row>
        <row r="5028">
          <cell r="E5028">
            <v>5</v>
          </cell>
          <cell r="F5028">
            <v>0</v>
          </cell>
          <cell r="H5028">
            <v>2</v>
          </cell>
          <cell r="L5028" t="str">
            <v>H</v>
          </cell>
          <cell r="M5028" t="str">
            <v>SNG</v>
          </cell>
        </row>
        <row r="5029">
          <cell r="E5029">
            <v>5</v>
          </cell>
          <cell r="F5029">
            <v>0</v>
          </cell>
          <cell r="H5029">
            <v>2</v>
          </cell>
          <cell r="L5029" t="str">
            <v>H</v>
          </cell>
          <cell r="M5029" t="str">
            <v>SNG</v>
          </cell>
        </row>
        <row r="5030">
          <cell r="E5030">
            <v>5</v>
          </cell>
          <cell r="F5030">
            <v>0</v>
          </cell>
          <cell r="H5030">
            <v>2</v>
          </cell>
          <cell r="L5030" t="str">
            <v>H</v>
          </cell>
          <cell r="M5030" t="str">
            <v>D</v>
          </cell>
        </row>
        <row r="5031">
          <cell r="E5031">
            <v>5</v>
          </cell>
          <cell r="F5031">
            <v>0</v>
          </cell>
          <cell r="H5031">
            <v>2</v>
          </cell>
          <cell r="L5031" t="str">
            <v>H</v>
          </cell>
          <cell r="M5031" t="str">
            <v>D</v>
          </cell>
        </row>
        <row r="5032">
          <cell r="E5032">
            <v>5</v>
          </cell>
          <cell r="F5032">
            <v>0</v>
          </cell>
          <cell r="H5032">
            <v>2</v>
          </cell>
          <cell r="L5032" t="str">
            <v>H</v>
          </cell>
          <cell r="M5032" t="str">
            <v>SNG</v>
          </cell>
        </row>
        <row r="5033">
          <cell r="E5033">
            <v>5</v>
          </cell>
          <cell r="F5033">
            <v>0</v>
          </cell>
          <cell r="H5033">
            <v>2</v>
          </cell>
          <cell r="L5033" t="str">
            <v>H</v>
          </cell>
          <cell r="M5033" t="str">
            <v>SNG</v>
          </cell>
        </row>
        <row r="5034">
          <cell r="E5034">
            <v>5</v>
          </cell>
          <cell r="F5034">
            <v>0</v>
          </cell>
          <cell r="H5034">
            <v>2</v>
          </cell>
          <cell r="L5034" t="str">
            <v>H</v>
          </cell>
          <cell r="M5034" t="str">
            <v>D</v>
          </cell>
        </row>
        <row r="5035">
          <cell r="E5035">
            <v>5</v>
          </cell>
          <cell r="F5035">
            <v>0</v>
          </cell>
          <cell r="H5035">
            <v>2</v>
          </cell>
          <cell r="L5035" t="str">
            <v>H</v>
          </cell>
          <cell r="M5035" t="str">
            <v>D</v>
          </cell>
        </row>
        <row r="5036">
          <cell r="E5036">
            <v>7</v>
          </cell>
          <cell r="F5036">
            <v>1</v>
          </cell>
          <cell r="H5036">
            <v>2</v>
          </cell>
          <cell r="L5036" t="str">
            <v>H</v>
          </cell>
          <cell r="M5036" t="str">
            <v>KIRGIZİSTAN</v>
          </cell>
        </row>
        <row r="5037">
          <cell r="E5037">
            <v>7</v>
          </cell>
          <cell r="F5037">
            <v>1</v>
          </cell>
          <cell r="H5037">
            <v>2</v>
          </cell>
          <cell r="L5037" t="str">
            <v>H</v>
          </cell>
          <cell r="M5037" t="str">
            <v>KIRGIZİSTAN</v>
          </cell>
        </row>
        <row r="5038">
          <cell r="E5038">
            <v>7</v>
          </cell>
          <cell r="F5038">
            <v>1</v>
          </cell>
          <cell r="H5038">
            <v>2</v>
          </cell>
          <cell r="L5038" t="str">
            <v>H</v>
          </cell>
          <cell r="M5038" t="str">
            <v>KIRGIZİSTAN</v>
          </cell>
        </row>
        <row r="5039">
          <cell r="E5039">
            <v>7</v>
          </cell>
          <cell r="F5039">
            <v>1</v>
          </cell>
          <cell r="H5039">
            <v>2</v>
          </cell>
          <cell r="L5039" t="str">
            <v>H</v>
          </cell>
          <cell r="M5039" t="str">
            <v>KIRGIZİSTAN</v>
          </cell>
        </row>
        <row r="5040">
          <cell r="E5040">
            <v>7</v>
          </cell>
          <cell r="F5040">
            <v>1</v>
          </cell>
          <cell r="H5040">
            <v>2</v>
          </cell>
          <cell r="L5040">
            <v>1</v>
          </cell>
          <cell r="M5040" t="str">
            <v>KIRGIZİSTAN</v>
          </cell>
        </row>
        <row r="5041">
          <cell r="E5041">
            <v>7</v>
          </cell>
          <cell r="F5041">
            <v>1</v>
          </cell>
          <cell r="H5041">
            <v>2</v>
          </cell>
          <cell r="L5041" t="str">
            <v>H</v>
          </cell>
          <cell r="M5041" t="str">
            <v>KIRGIZİSTAN</v>
          </cell>
        </row>
        <row r="5042">
          <cell r="E5042">
            <v>7</v>
          </cell>
          <cell r="F5042">
            <v>1</v>
          </cell>
          <cell r="H5042">
            <v>2</v>
          </cell>
          <cell r="L5042" t="str">
            <v>H</v>
          </cell>
          <cell r="M5042" t="str">
            <v>KIRGIZİSTAN</v>
          </cell>
        </row>
        <row r="5043">
          <cell r="E5043">
            <v>7</v>
          </cell>
          <cell r="F5043">
            <v>1</v>
          </cell>
          <cell r="H5043">
            <v>2</v>
          </cell>
          <cell r="L5043" t="str">
            <v>H</v>
          </cell>
          <cell r="M5043" t="str">
            <v>KIRGIZİSTAN</v>
          </cell>
        </row>
        <row r="5044">
          <cell r="E5044">
            <v>7</v>
          </cell>
          <cell r="F5044">
            <v>1</v>
          </cell>
          <cell r="H5044">
            <v>2</v>
          </cell>
          <cell r="L5044" t="str">
            <v>H</v>
          </cell>
          <cell r="M5044" t="str">
            <v>KIRGIZİSTAN</v>
          </cell>
        </row>
        <row r="5045">
          <cell r="E5045">
            <v>7</v>
          </cell>
          <cell r="F5045">
            <v>1</v>
          </cell>
          <cell r="H5045">
            <v>2</v>
          </cell>
          <cell r="L5045" t="str">
            <v>H</v>
          </cell>
          <cell r="M5045" t="str">
            <v>KIRGIZİSTAN</v>
          </cell>
        </row>
        <row r="5046">
          <cell r="E5046">
            <v>7</v>
          </cell>
          <cell r="F5046">
            <v>1</v>
          </cell>
          <cell r="H5046">
            <v>2</v>
          </cell>
          <cell r="L5046" t="str">
            <v>H</v>
          </cell>
          <cell r="M5046" t="str">
            <v>KIRGIZİSTAN</v>
          </cell>
        </row>
        <row r="5047">
          <cell r="E5047">
            <v>7</v>
          </cell>
          <cell r="F5047">
            <v>1</v>
          </cell>
          <cell r="H5047">
            <v>2</v>
          </cell>
          <cell r="L5047" t="str">
            <v>H</v>
          </cell>
          <cell r="M5047" t="str">
            <v>KIRGIZİSTAN</v>
          </cell>
        </row>
        <row r="5048">
          <cell r="E5048">
            <v>7</v>
          </cell>
          <cell r="F5048">
            <v>1</v>
          </cell>
          <cell r="H5048">
            <v>2</v>
          </cell>
          <cell r="L5048" t="str">
            <v>H</v>
          </cell>
          <cell r="M5048" t="str">
            <v>KIRGIZİSTAN</v>
          </cell>
        </row>
        <row r="5049">
          <cell r="E5049">
            <v>7</v>
          </cell>
          <cell r="F5049">
            <v>1</v>
          </cell>
          <cell r="H5049">
            <v>2</v>
          </cell>
          <cell r="L5049">
            <v>1</v>
          </cell>
          <cell r="M5049" t="str">
            <v>KIRGIZİSTAN</v>
          </cell>
        </row>
        <row r="5050">
          <cell r="E5050">
            <v>7</v>
          </cell>
          <cell r="F5050">
            <v>1</v>
          </cell>
          <cell r="H5050">
            <v>2</v>
          </cell>
          <cell r="L5050" t="str">
            <v>H</v>
          </cell>
          <cell r="M5050" t="str">
            <v>KIRGIZİSTAN</v>
          </cell>
        </row>
        <row r="5051">
          <cell r="E5051">
            <v>7</v>
          </cell>
          <cell r="F5051">
            <v>1</v>
          </cell>
          <cell r="H5051">
            <v>2</v>
          </cell>
          <cell r="L5051" t="str">
            <v>H</v>
          </cell>
          <cell r="M5051" t="str">
            <v>KIRGIZİSTAN</v>
          </cell>
        </row>
        <row r="5052">
          <cell r="E5052">
            <v>7</v>
          </cell>
          <cell r="F5052">
            <v>1</v>
          </cell>
          <cell r="H5052">
            <v>2</v>
          </cell>
          <cell r="L5052" t="str">
            <v>H</v>
          </cell>
          <cell r="M5052" t="str">
            <v>KIRGIZİSTAN</v>
          </cell>
        </row>
        <row r="5053">
          <cell r="E5053">
            <v>7</v>
          </cell>
          <cell r="F5053">
            <v>1</v>
          </cell>
          <cell r="H5053">
            <v>2</v>
          </cell>
          <cell r="L5053" t="str">
            <v>H</v>
          </cell>
          <cell r="M5053" t="str">
            <v>KIRGIZİSTAN</v>
          </cell>
        </row>
        <row r="5054">
          <cell r="E5054">
            <v>7</v>
          </cell>
          <cell r="F5054">
            <v>1</v>
          </cell>
          <cell r="H5054">
            <v>2</v>
          </cell>
          <cell r="L5054" t="str">
            <v>H</v>
          </cell>
          <cell r="M5054" t="str">
            <v>KIRGIZİSTAN</v>
          </cell>
        </row>
        <row r="5055">
          <cell r="E5055">
            <v>7</v>
          </cell>
          <cell r="F5055">
            <v>1</v>
          </cell>
          <cell r="H5055">
            <v>2</v>
          </cell>
          <cell r="L5055">
            <v>1</v>
          </cell>
          <cell r="M5055" t="str">
            <v>KIRGIZİSTAN</v>
          </cell>
        </row>
        <row r="5056">
          <cell r="E5056">
            <v>7</v>
          </cell>
          <cell r="F5056">
            <v>1</v>
          </cell>
          <cell r="H5056">
            <v>2</v>
          </cell>
          <cell r="L5056">
            <v>1</v>
          </cell>
          <cell r="M5056" t="str">
            <v>KIRGIZİSTAN</v>
          </cell>
        </row>
        <row r="5057">
          <cell r="E5057">
            <v>7</v>
          </cell>
          <cell r="F5057">
            <v>1</v>
          </cell>
          <cell r="H5057">
            <v>2</v>
          </cell>
          <cell r="L5057" t="str">
            <v>H</v>
          </cell>
          <cell r="M5057" t="str">
            <v>KIRGIZİSTAN</v>
          </cell>
        </row>
        <row r="5058">
          <cell r="E5058">
            <v>7</v>
          </cell>
          <cell r="F5058">
            <v>1</v>
          </cell>
          <cell r="H5058">
            <v>2</v>
          </cell>
          <cell r="L5058" t="str">
            <v>H</v>
          </cell>
          <cell r="M5058" t="str">
            <v>KIRGIZİSTAN</v>
          </cell>
        </row>
        <row r="5059">
          <cell r="E5059">
            <v>7</v>
          </cell>
          <cell r="F5059">
            <v>1</v>
          </cell>
          <cell r="H5059">
            <v>2</v>
          </cell>
          <cell r="L5059" t="str">
            <v>H</v>
          </cell>
          <cell r="M5059" t="str">
            <v>KIRGIZİSTAN</v>
          </cell>
        </row>
        <row r="5060">
          <cell r="E5060">
            <v>7</v>
          </cell>
          <cell r="F5060">
            <v>1</v>
          </cell>
          <cell r="H5060">
            <v>2</v>
          </cell>
          <cell r="L5060" t="str">
            <v>H</v>
          </cell>
          <cell r="M5060" t="str">
            <v>KIRGIZİSTAN</v>
          </cell>
        </row>
        <row r="5061">
          <cell r="E5061">
            <v>7</v>
          </cell>
          <cell r="F5061">
            <v>1</v>
          </cell>
          <cell r="H5061">
            <v>2</v>
          </cell>
          <cell r="L5061" t="str">
            <v>H</v>
          </cell>
          <cell r="M5061" t="str">
            <v>KIRGIZİSTAN</v>
          </cell>
        </row>
        <row r="5062">
          <cell r="E5062">
            <v>7</v>
          </cell>
          <cell r="F5062">
            <v>1</v>
          </cell>
          <cell r="H5062">
            <v>2</v>
          </cell>
          <cell r="L5062">
            <v>1</v>
          </cell>
          <cell r="M5062" t="str">
            <v>KIRGIZİSTAN</v>
          </cell>
        </row>
        <row r="5063">
          <cell r="E5063">
            <v>7</v>
          </cell>
          <cell r="F5063">
            <v>1</v>
          </cell>
          <cell r="H5063">
            <v>2</v>
          </cell>
          <cell r="L5063" t="str">
            <v>H</v>
          </cell>
          <cell r="M5063" t="str">
            <v>KIRGIZİSTAN</v>
          </cell>
        </row>
        <row r="5064">
          <cell r="E5064">
            <v>7</v>
          </cell>
          <cell r="F5064">
            <v>1</v>
          </cell>
          <cell r="H5064">
            <v>2</v>
          </cell>
          <cell r="L5064" t="str">
            <v>H</v>
          </cell>
          <cell r="M5064" t="str">
            <v>KIRGIZİSTAN</v>
          </cell>
        </row>
        <row r="5065">
          <cell r="E5065">
            <v>7</v>
          </cell>
          <cell r="F5065">
            <v>1</v>
          </cell>
          <cell r="H5065">
            <v>2</v>
          </cell>
          <cell r="L5065" t="str">
            <v>H</v>
          </cell>
          <cell r="M5065" t="str">
            <v>KIRGIZİSTAN</v>
          </cell>
        </row>
        <row r="5066">
          <cell r="E5066">
            <v>7</v>
          </cell>
          <cell r="F5066">
            <v>1</v>
          </cell>
          <cell r="H5066">
            <v>2</v>
          </cell>
          <cell r="L5066" t="str">
            <v>H</v>
          </cell>
          <cell r="M5066" t="str">
            <v>KIRGIZİSTAN</v>
          </cell>
        </row>
        <row r="5067">
          <cell r="E5067">
            <v>7</v>
          </cell>
          <cell r="F5067">
            <v>1</v>
          </cell>
          <cell r="H5067">
            <v>2</v>
          </cell>
          <cell r="L5067">
            <v>1</v>
          </cell>
          <cell r="M5067" t="str">
            <v>KIRGIZİSTAN</v>
          </cell>
        </row>
        <row r="5068">
          <cell r="E5068">
            <v>7</v>
          </cell>
          <cell r="F5068">
            <v>1</v>
          </cell>
          <cell r="H5068">
            <v>1</v>
          </cell>
          <cell r="L5068" t="str">
            <v>H</v>
          </cell>
          <cell r="M5068" t="str">
            <v>KIRGIZİSTAN</v>
          </cell>
        </row>
        <row r="5069">
          <cell r="E5069">
            <v>7</v>
          </cell>
          <cell r="F5069">
            <v>1</v>
          </cell>
          <cell r="H5069">
            <v>1</v>
          </cell>
          <cell r="L5069" t="str">
            <v>H</v>
          </cell>
          <cell r="M5069" t="str">
            <v>KIRGIZİSTAN</v>
          </cell>
        </row>
        <row r="5070">
          <cell r="E5070">
            <v>7</v>
          </cell>
          <cell r="F5070">
            <v>1</v>
          </cell>
          <cell r="H5070">
            <v>1</v>
          </cell>
          <cell r="L5070" t="str">
            <v>H</v>
          </cell>
          <cell r="M5070" t="str">
            <v>KIRGIZİSTAN</v>
          </cell>
        </row>
        <row r="5071">
          <cell r="E5071">
            <v>7</v>
          </cell>
          <cell r="F5071">
            <v>1</v>
          </cell>
          <cell r="H5071">
            <v>1</v>
          </cell>
          <cell r="L5071" t="str">
            <v>H</v>
          </cell>
          <cell r="M5071" t="str">
            <v>KIRGIZİSTAN</v>
          </cell>
        </row>
        <row r="5072">
          <cell r="E5072">
            <v>7</v>
          </cell>
          <cell r="F5072">
            <v>1</v>
          </cell>
          <cell r="H5072">
            <v>1</v>
          </cell>
          <cell r="L5072" t="str">
            <v>H</v>
          </cell>
          <cell r="M5072" t="str">
            <v>KIRGIZİSTAN</v>
          </cell>
        </row>
        <row r="5073">
          <cell r="E5073">
            <v>7</v>
          </cell>
          <cell r="F5073">
            <v>1</v>
          </cell>
          <cell r="H5073">
            <v>1</v>
          </cell>
          <cell r="L5073" t="str">
            <v>H</v>
          </cell>
          <cell r="M5073" t="str">
            <v>KIRGIZİSTAN</v>
          </cell>
        </row>
        <row r="5074">
          <cell r="E5074">
            <v>7</v>
          </cell>
          <cell r="F5074">
            <v>1</v>
          </cell>
          <cell r="H5074">
            <v>1</v>
          </cell>
          <cell r="L5074" t="str">
            <v>H</v>
          </cell>
          <cell r="M5074" t="str">
            <v>KIRGIZİSTAN</v>
          </cell>
        </row>
        <row r="5075">
          <cell r="E5075">
            <v>7</v>
          </cell>
          <cell r="F5075">
            <v>1</v>
          </cell>
          <cell r="H5075">
            <v>2</v>
          </cell>
          <cell r="L5075">
            <v>1</v>
          </cell>
          <cell r="M5075" t="str">
            <v>KIRGIZİSTAN</v>
          </cell>
        </row>
        <row r="5076">
          <cell r="E5076">
            <v>7</v>
          </cell>
          <cell r="F5076">
            <v>1</v>
          </cell>
          <cell r="H5076">
            <v>2</v>
          </cell>
          <cell r="L5076">
            <v>1</v>
          </cell>
          <cell r="M5076" t="str">
            <v>KIRGIZİSTAN</v>
          </cell>
        </row>
        <row r="5077">
          <cell r="E5077">
            <v>7</v>
          </cell>
          <cell r="F5077">
            <v>1</v>
          </cell>
          <cell r="H5077">
            <v>2</v>
          </cell>
          <cell r="L5077">
            <v>1</v>
          </cell>
          <cell r="M5077" t="str">
            <v>KIRGIZİSTAN</v>
          </cell>
        </row>
        <row r="5078">
          <cell r="E5078">
            <v>7</v>
          </cell>
          <cell r="F5078">
            <v>1</v>
          </cell>
          <cell r="H5078">
            <v>2</v>
          </cell>
          <cell r="L5078">
            <v>1</v>
          </cell>
          <cell r="M5078" t="str">
            <v>KIRGIZİSTAN</v>
          </cell>
        </row>
        <row r="5079">
          <cell r="E5079">
            <v>7</v>
          </cell>
          <cell r="F5079">
            <v>2</v>
          </cell>
          <cell r="H5079">
            <v>2</v>
          </cell>
          <cell r="L5079" t="str">
            <v>H</v>
          </cell>
          <cell r="M5079" t="str">
            <v>KIRGIZİSTAN</v>
          </cell>
        </row>
        <row r="5080">
          <cell r="E5080">
            <v>7</v>
          </cell>
          <cell r="F5080">
            <v>2</v>
          </cell>
          <cell r="H5080">
            <v>2</v>
          </cell>
          <cell r="L5080" t="str">
            <v>H</v>
          </cell>
          <cell r="M5080" t="str">
            <v>KIRGIZİSTAN</v>
          </cell>
        </row>
        <row r="5081">
          <cell r="E5081">
            <v>7</v>
          </cell>
          <cell r="F5081">
            <v>2</v>
          </cell>
          <cell r="H5081">
            <v>2</v>
          </cell>
          <cell r="L5081" t="str">
            <v>H</v>
          </cell>
          <cell r="M5081" t="str">
            <v>KIRGIZİSTAN</v>
          </cell>
        </row>
        <row r="5082">
          <cell r="E5082">
            <v>7</v>
          </cell>
          <cell r="F5082">
            <v>2</v>
          </cell>
          <cell r="H5082">
            <v>2</v>
          </cell>
          <cell r="L5082" t="str">
            <v>H</v>
          </cell>
          <cell r="M5082" t="str">
            <v>KIRGIZİSTAN</v>
          </cell>
        </row>
        <row r="5083">
          <cell r="E5083">
            <v>7</v>
          </cell>
          <cell r="F5083">
            <v>2</v>
          </cell>
          <cell r="H5083">
            <v>2</v>
          </cell>
          <cell r="L5083" t="str">
            <v>H</v>
          </cell>
          <cell r="M5083" t="str">
            <v>KIRGIZİSTAN</v>
          </cell>
        </row>
        <row r="5084">
          <cell r="E5084">
            <v>7</v>
          </cell>
          <cell r="F5084">
            <v>2</v>
          </cell>
          <cell r="H5084">
            <v>2</v>
          </cell>
          <cell r="L5084" t="str">
            <v>H</v>
          </cell>
          <cell r="M5084" t="str">
            <v>KIRGIZİSTAN</v>
          </cell>
        </row>
        <row r="5085">
          <cell r="E5085">
            <v>7</v>
          </cell>
          <cell r="F5085">
            <v>2</v>
          </cell>
          <cell r="H5085">
            <v>2</v>
          </cell>
          <cell r="L5085" t="str">
            <v>H</v>
          </cell>
          <cell r="M5085" t="str">
            <v>KIRGIZİSTAN</v>
          </cell>
        </row>
        <row r="5086">
          <cell r="E5086">
            <v>7</v>
          </cell>
          <cell r="F5086">
            <v>2</v>
          </cell>
          <cell r="H5086">
            <v>2</v>
          </cell>
          <cell r="L5086" t="str">
            <v>H</v>
          </cell>
          <cell r="M5086" t="str">
            <v>KIRGIZİSTAN</v>
          </cell>
        </row>
        <row r="5087">
          <cell r="E5087">
            <v>7</v>
          </cell>
          <cell r="F5087">
            <v>2</v>
          </cell>
          <cell r="H5087">
            <v>2</v>
          </cell>
          <cell r="L5087" t="str">
            <v>H</v>
          </cell>
          <cell r="M5087" t="str">
            <v>KIRGIZİSTAN</v>
          </cell>
        </row>
        <row r="5088">
          <cell r="E5088">
            <v>7</v>
          </cell>
          <cell r="F5088">
            <v>2</v>
          </cell>
          <cell r="H5088">
            <v>2</v>
          </cell>
          <cell r="L5088" t="str">
            <v>H</v>
          </cell>
          <cell r="M5088" t="str">
            <v>KIRGIZİSTAN</v>
          </cell>
        </row>
        <row r="5089">
          <cell r="E5089">
            <v>7</v>
          </cell>
          <cell r="F5089">
            <v>2</v>
          </cell>
          <cell r="H5089">
            <v>2</v>
          </cell>
          <cell r="L5089" t="str">
            <v>H</v>
          </cell>
          <cell r="M5089" t="str">
            <v>KIRGIZİSTAN</v>
          </cell>
        </row>
        <row r="5090">
          <cell r="E5090">
            <v>7</v>
          </cell>
          <cell r="F5090">
            <v>2</v>
          </cell>
          <cell r="H5090">
            <v>2</v>
          </cell>
          <cell r="L5090" t="str">
            <v>H</v>
          </cell>
          <cell r="M5090" t="str">
            <v>KIRGIZİSTAN</v>
          </cell>
        </row>
        <row r="5091">
          <cell r="E5091">
            <v>7</v>
          </cell>
          <cell r="F5091">
            <v>2</v>
          </cell>
          <cell r="H5091">
            <v>2</v>
          </cell>
          <cell r="L5091" t="str">
            <v>H</v>
          </cell>
          <cell r="M5091" t="str">
            <v>KIRGIZİSTAN</v>
          </cell>
        </row>
        <row r="5092">
          <cell r="E5092">
            <v>7</v>
          </cell>
          <cell r="F5092">
            <v>2</v>
          </cell>
          <cell r="H5092">
            <v>2</v>
          </cell>
          <cell r="L5092" t="str">
            <v>H</v>
          </cell>
          <cell r="M5092" t="str">
            <v>KIRGIZİSTAN</v>
          </cell>
        </row>
        <row r="5093">
          <cell r="E5093">
            <v>7</v>
          </cell>
          <cell r="F5093">
            <v>2</v>
          </cell>
          <cell r="H5093">
            <v>2</v>
          </cell>
          <cell r="L5093" t="str">
            <v>H</v>
          </cell>
          <cell r="M5093" t="str">
            <v>KIRGIZİSTAN</v>
          </cell>
        </row>
        <row r="5094">
          <cell r="E5094">
            <v>7</v>
          </cell>
          <cell r="F5094">
            <v>2</v>
          </cell>
          <cell r="H5094">
            <v>2</v>
          </cell>
          <cell r="L5094" t="str">
            <v>H</v>
          </cell>
          <cell r="M5094" t="str">
            <v>KIRGIZİSTAN</v>
          </cell>
        </row>
        <row r="5095">
          <cell r="E5095">
            <v>7</v>
          </cell>
          <cell r="F5095">
            <v>2</v>
          </cell>
          <cell r="H5095">
            <v>2</v>
          </cell>
          <cell r="L5095" t="str">
            <v>H</v>
          </cell>
          <cell r="M5095" t="str">
            <v>KIRGIZİSTAN</v>
          </cell>
        </row>
        <row r="5096">
          <cell r="E5096">
            <v>7</v>
          </cell>
          <cell r="F5096">
            <v>2</v>
          </cell>
          <cell r="H5096">
            <v>2</v>
          </cell>
          <cell r="L5096" t="str">
            <v>H</v>
          </cell>
          <cell r="M5096" t="str">
            <v>KIRGIZİSTAN</v>
          </cell>
        </row>
        <row r="5097">
          <cell r="E5097">
            <v>7</v>
          </cell>
          <cell r="F5097">
            <v>2</v>
          </cell>
          <cell r="H5097">
            <v>2</v>
          </cell>
          <cell r="L5097" t="str">
            <v>H</v>
          </cell>
          <cell r="M5097" t="str">
            <v>KIRGIZİSTAN</v>
          </cell>
        </row>
        <row r="5098">
          <cell r="E5098">
            <v>7</v>
          </cell>
          <cell r="F5098">
            <v>2</v>
          </cell>
          <cell r="H5098">
            <v>2</v>
          </cell>
          <cell r="L5098" t="str">
            <v>H</v>
          </cell>
          <cell r="M5098" t="str">
            <v>KIRGIZİSTAN</v>
          </cell>
        </row>
        <row r="5099">
          <cell r="E5099">
            <v>7</v>
          </cell>
          <cell r="F5099">
            <v>2</v>
          </cell>
          <cell r="H5099">
            <v>2</v>
          </cell>
          <cell r="L5099" t="str">
            <v>H</v>
          </cell>
          <cell r="M5099" t="str">
            <v>KIRGIZİSTAN</v>
          </cell>
        </row>
        <row r="5100">
          <cell r="E5100">
            <v>7</v>
          </cell>
          <cell r="F5100">
            <v>2</v>
          </cell>
          <cell r="H5100">
            <v>2</v>
          </cell>
          <cell r="L5100" t="str">
            <v>H</v>
          </cell>
          <cell r="M5100" t="str">
            <v>KIRGIZİSTAN</v>
          </cell>
        </row>
        <row r="5101">
          <cell r="E5101">
            <v>7</v>
          </cell>
          <cell r="F5101">
            <v>2</v>
          </cell>
          <cell r="H5101">
            <v>2</v>
          </cell>
          <cell r="L5101" t="str">
            <v>H</v>
          </cell>
          <cell r="M5101" t="str">
            <v>KIRGIZİSTAN</v>
          </cell>
        </row>
        <row r="5102">
          <cell r="E5102">
            <v>7</v>
          </cell>
          <cell r="F5102">
            <v>2</v>
          </cell>
          <cell r="H5102">
            <v>2</v>
          </cell>
          <cell r="L5102" t="str">
            <v>H</v>
          </cell>
          <cell r="M5102" t="str">
            <v>SNG</v>
          </cell>
        </row>
        <row r="5103">
          <cell r="E5103">
            <v>7</v>
          </cell>
          <cell r="F5103">
            <v>2</v>
          </cell>
          <cell r="H5103">
            <v>1</v>
          </cell>
          <cell r="L5103" t="str">
            <v>H</v>
          </cell>
          <cell r="M5103" t="str">
            <v>KIRGIZİSTAN</v>
          </cell>
        </row>
        <row r="5104">
          <cell r="E5104">
            <v>7</v>
          </cell>
          <cell r="F5104">
            <v>2</v>
          </cell>
          <cell r="H5104">
            <v>1</v>
          </cell>
          <cell r="L5104" t="str">
            <v>H</v>
          </cell>
          <cell r="M5104" t="str">
            <v>KIRGIZİSTAN</v>
          </cell>
        </row>
        <row r="5105">
          <cell r="E5105">
            <v>7</v>
          </cell>
          <cell r="F5105">
            <v>2</v>
          </cell>
          <cell r="H5105">
            <v>1</v>
          </cell>
          <cell r="L5105" t="str">
            <v>H</v>
          </cell>
          <cell r="M5105" t="str">
            <v>SNG</v>
          </cell>
        </row>
        <row r="5106">
          <cell r="E5106">
            <v>7</v>
          </cell>
          <cell r="F5106">
            <v>2</v>
          </cell>
          <cell r="H5106">
            <v>1</v>
          </cell>
          <cell r="L5106" t="str">
            <v>H</v>
          </cell>
          <cell r="M5106" t="str">
            <v>KIRGIZİSTAN</v>
          </cell>
        </row>
        <row r="5107">
          <cell r="E5107">
            <v>7</v>
          </cell>
          <cell r="F5107">
            <v>2</v>
          </cell>
          <cell r="H5107">
            <v>2</v>
          </cell>
          <cell r="L5107">
            <v>1</v>
          </cell>
          <cell r="M5107" t="str">
            <v>KIRGIZİSTAN</v>
          </cell>
        </row>
        <row r="5108">
          <cell r="E5108">
            <v>7</v>
          </cell>
          <cell r="F5108">
            <v>2</v>
          </cell>
          <cell r="H5108">
            <v>2</v>
          </cell>
          <cell r="L5108">
            <v>1</v>
          </cell>
          <cell r="M5108" t="str">
            <v>KIRGIZİSTAN</v>
          </cell>
        </row>
        <row r="5109">
          <cell r="E5109">
            <v>7</v>
          </cell>
          <cell r="F5109">
            <v>2</v>
          </cell>
          <cell r="H5109">
            <v>2</v>
          </cell>
          <cell r="L5109">
            <v>1</v>
          </cell>
          <cell r="M5109" t="str">
            <v>KIRGIZİSTAN</v>
          </cell>
        </row>
        <row r="5110">
          <cell r="E5110">
            <v>7</v>
          </cell>
          <cell r="F5110">
            <v>3</v>
          </cell>
          <cell r="H5110">
            <v>2</v>
          </cell>
          <cell r="L5110" t="str">
            <v>H</v>
          </cell>
          <cell r="M5110" t="str">
            <v>KIRGIZİSTAN</v>
          </cell>
        </row>
        <row r="5111">
          <cell r="E5111">
            <v>7</v>
          </cell>
          <cell r="F5111">
            <v>3</v>
          </cell>
          <cell r="H5111">
            <v>2</v>
          </cell>
          <cell r="L5111" t="str">
            <v>H</v>
          </cell>
          <cell r="M5111" t="str">
            <v>KIRGIZİSTAN</v>
          </cell>
        </row>
        <row r="5112">
          <cell r="E5112">
            <v>7</v>
          </cell>
          <cell r="F5112">
            <v>3</v>
          </cell>
          <cell r="H5112">
            <v>2</v>
          </cell>
          <cell r="L5112" t="str">
            <v>H</v>
          </cell>
          <cell r="M5112" t="str">
            <v>KIRGIZİSTAN</v>
          </cell>
        </row>
        <row r="5113">
          <cell r="E5113">
            <v>7</v>
          </cell>
          <cell r="F5113">
            <v>3</v>
          </cell>
          <cell r="H5113">
            <v>2</v>
          </cell>
          <cell r="L5113" t="str">
            <v>H</v>
          </cell>
          <cell r="M5113" t="str">
            <v>KIRGIZİSTAN</v>
          </cell>
        </row>
        <row r="5114">
          <cell r="E5114">
            <v>7</v>
          </cell>
          <cell r="F5114">
            <v>3</v>
          </cell>
          <cell r="H5114">
            <v>2</v>
          </cell>
          <cell r="L5114" t="str">
            <v>H</v>
          </cell>
          <cell r="M5114" t="str">
            <v>KIRGIZİSTAN</v>
          </cell>
        </row>
        <row r="5115">
          <cell r="E5115">
            <v>7</v>
          </cell>
          <cell r="F5115">
            <v>3</v>
          </cell>
          <cell r="H5115">
            <v>2</v>
          </cell>
          <cell r="L5115" t="str">
            <v>H</v>
          </cell>
          <cell r="M5115" t="str">
            <v>KIRGIZİSTAN</v>
          </cell>
        </row>
        <row r="5116">
          <cell r="E5116">
            <v>7</v>
          </cell>
          <cell r="F5116">
            <v>3</v>
          </cell>
          <cell r="H5116">
            <v>2</v>
          </cell>
          <cell r="L5116" t="str">
            <v>H</v>
          </cell>
          <cell r="M5116" t="str">
            <v>KIRGIZİSTAN</v>
          </cell>
        </row>
        <row r="5117">
          <cell r="E5117">
            <v>7</v>
          </cell>
          <cell r="F5117">
            <v>3</v>
          </cell>
          <cell r="H5117">
            <v>2</v>
          </cell>
          <cell r="L5117" t="str">
            <v>H</v>
          </cell>
          <cell r="M5117" t="str">
            <v>KIRGIZİSTAN</v>
          </cell>
        </row>
        <row r="5118">
          <cell r="E5118">
            <v>7</v>
          </cell>
          <cell r="F5118">
            <v>3</v>
          </cell>
          <cell r="H5118">
            <v>2</v>
          </cell>
          <cell r="L5118" t="str">
            <v>H</v>
          </cell>
          <cell r="M5118" t="str">
            <v>KIRGIZİSTAN</v>
          </cell>
        </row>
        <row r="5119">
          <cell r="E5119">
            <v>7</v>
          </cell>
          <cell r="F5119">
            <v>3</v>
          </cell>
          <cell r="H5119">
            <v>2</v>
          </cell>
          <cell r="L5119" t="str">
            <v>H</v>
          </cell>
          <cell r="M5119" t="str">
            <v>KIRGIZİSTAN</v>
          </cell>
        </row>
        <row r="5120">
          <cell r="E5120">
            <v>7</v>
          </cell>
          <cell r="F5120">
            <v>3</v>
          </cell>
          <cell r="H5120">
            <v>2</v>
          </cell>
          <cell r="L5120">
            <v>1</v>
          </cell>
          <cell r="M5120" t="str">
            <v>KIRGIZİSTAN</v>
          </cell>
        </row>
        <row r="5121">
          <cell r="E5121">
            <v>7</v>
          </cell>
          <cell r="F5121">
            <v>3</v>
          </cell>
          <cell r="H5121">
            <v>2</v>
          </cell>
          <cell r="L5121" t="str">
            <v>H</v>
          </cell>
          <cell r="M5121" t="str">
            <v>KIRGIZİSTAN</v>
          </cell>
        </row>
        <row r="5122">
          <cell r="E5122">
            <v>7</v>
          </cell>
          <cell r="F5122">
            <v>3</v>
          </cell>
          <cell r="H5122">
            <v>2</v>
          </cell>
          <cell r="L5122" t="str">
            <v>H</v>
          </cell>
          <cell r="M5122" t="str">
            <v>KIRGIZİSTAN</v>
          </cell>
        </row>
        <row r="5123">
          <cell r="E5123">
            <v>7</v>
          </cell>
          <cell r="F5123">
            <v>3</v>
          </cell>
          <cell r="H5123">
            <v>2</v>
          </cell>
          <cell r="L5123" t="str">
            <v>H</v>
          </cell>
          <cell r="M5123" t="str">
            <v>KIRGIZİSTAN</v>
          </cell>
        </row>
        <row r="5124">
          <cell r="E5124">
            <v>7</v>
          </cell>
          <cell r="F5124">
            <v>3</v>
          </cell>
          <cell r="H5124">
            <v>2</v>
          </cell>
          <cell r="L5124" t="str">
            <v>H</v>
          </cell>
          <cell r="M5124" t="str">
            <v>KIRGIZİSTAN</v>
          </cell>
        </row>
        <row r="5125">
          <cell r="E5125">
            <v>7</v>
          </cell>
          <cell r="F5125">
            <v>3</v>
          </cell>
          <cell r="H5125">
            <v>2</v>
          </cell>
          <cell r="L5125" t="str">
            <v>H</v>
          </cell>
          <cell r="M5125" t="str">
            <v>KIRGIZİSTAN</v>
          </cell>
        </row>
        <row r="5126">
          <cell r="E5126">
            <v>7</v>
          </cell>
          <cell r="F5126">
            <v>3</v>
          </cell>
          <cell r="H5126">
            <v>2</v>
          </cell>
          <cell r="L5126" t="str">
            <v>H</v>
          </cell>
          <cell r="M5126" t="str">
            <v>KIRGIZİSTAN</v>
          </cell>
        </row>
        <row r="5127">
          <cell r="E5127">
            <v>7</v>
          </cell>
          <cell r="F5127">
            <v>3</v>
          </cell>
          <cell r="H5127">
            <v>2</v>
          </cell>
          <cell r="L5127" t="str">
            <v>H</v>
          </cell>
          <cell r="M5127" t="str">
            <v>KIRGIZİSTAN</v>
          </cell>
        </row>
        <row r="5128">
          <cell r="E5128">
            <v>7</v>
          </cell>
          <cell r="F5128">
            <v>3</v>
          </cell>
          <cell r="H5128">
            <v>2</v>
          </cell>
          <cell r="L5128" t="str">
            <v>H</v>
          </cell>
          <cell r="M5128" t="str">
            <v>KIRGIZİSTAN</v>
          </cell>
        </row>
        <row r="5129">
          <cell r="E5129">
            <v>7</v>
          </cell>
          <cell r="F5129">
            <v>3</v>
          </cell>
          <cell r="H5129">
            <v>2</v>
          </cell>
          <cell r="L5129" t="str">
            <v>H</v>
          </cell>
          <cell r="M5129" t="str">
            <v>KIRGIZİSTAN</v>
          </cell>
        </row>
        <row r="5130">
          <cell r="E5130">
            <v>7</v>
          </cell>
          <cell r="F5130">
            <v>3</v>
          </cell>
          <cell r="H5130">
            <v>2</v>
          </cell>
          <cell r="L5130" t="str">
            <v>H</v>
          </cell>
          <cell r="M5130" t="str">
            <v>KIRGIZİSTAN</v>
          </cell>
        </row>
        <row r="5131">
          <cell r="E5131">
            <v>7</v>
          </cell>
          <cell r="F5131">
            <v>3</v>
          </cell>
          <cell r="H5131">
            <v>2</v>
          </cell>
          <cell r="L5131" t="str">
            <v>H</v>
          </cell>
          <cell r="M5131" t="str">
            <v>KIRGIZİSTAN</v>
          </cell>
        </row>
        <row r="5132">
          <cell r="E5132">
            <v>7</v>
          </cell>
          <cell r="F5132">
            <v>3</v>
          </cell>
          <cell r="H5132">
            <v>2</v>
          </cell>
          <cell r="L5132" t="str">
            <v>H</v>
          </cell>
          <cell r="M5132" t="str">
            <v>KIRGIZİSTAN</v>
          </cell>
        </row>
        <row r="5133">
          <cell r="E5133">
            <v>7</v>
          </cell>
          <cell r="F5133">
            <v>3</v>
          </cell>
          <cell r="H5133">
            <v>2</v>
          </cell>
          <cell r="L5133">
            <v>1</v>
          </cell>
          <cell r="M5133" t="str">
            <v>KIRGIZİSTAN</v>
          </cell>
        </row>
        <row r="5134">
          <cell r="E5134">
            <v>7</v>
          </cell>
          <cell r="F5134">
            <v>3</v>
          </cell>
          <cell r="H5134">
            <v>2</v>
          </cell>
          <cell r="L5134" t="str">
            <v>H</v>
          </cell>
          <cell r="M5134" t="str">
            <v>KIRGIZİSTAN</v>
          </cell>
        </row>
        <row r="5135">
          <cell r="E5135">
            <v>7</v>
          </cell>
          <cell r="F5135">
            <v>3</v>
          </cell>
          <cell r="H5135">
            <v>2</v>
          </cell>
          <cell r="L5135" t="str">
            <v>H</v>
          </cell>
          <cell r="M5135" t="str">
            <v>KIRGIZİSTAN</v>
          </cell>
        </row>
        <row r="5136">
          <cell r="E5136">
            <v>7</v>
          </cell>
          <cell r="F5136">
            <v>3</v>
          </cell>
          <cell r="H5136">
            <v>2</v>
          </cell>
          <cell r="L5136" t="str">
            <v>H</v>
          </cell>
          <cell r="M5136" t="str">
            <v>KIRGIZİSTAN</v>
          </cell>
        </row>
        <row r="5137">
          <cell r="E5137">
            <v>7</v>
          </cell>
          <cell r="F5137">
            <v>3</v>
          </cell>
          <cell r="H5137">
            <v>2</v>
          </cell>
          <cell r="L5137" t="str">
            <v>H</v>
          </cell>
          <cell r="M5137" t="str">
            <v>KIRGIZİSTAN</v>
          </cell>
        </row>
        <row r="5138">
          <cell r="E5138">
            <v>7</v>
          </cell>
          <cell r="F5138">
            <v>3</v>
          </cell>
          <cell r="H5138">
            <v>2</v>
          </cell>
          <cell r="L5138" t="str">
            <v>H</v>
          </cell>
          <cell r="M5138" t="str">
            <v>KIRGIZİSTAN</v>
          </cell>
        </row>
        <row r="5139">
          <cell r="E5139">
            <v>7</v>
          </cell>
          <cell r="F5139">
            <v>3</v>
          </cell>
          <cell r="H5139">
            <v>2</v>
          </cell>
          <cell r="L5139" t="str">
            <v>H</v>
          </cell>
          <cell r="M5139" t="str">
            <v>KIRGIZİSTAN</v>
          </cell>
        </row>
        <row r="5140">
          <cell r="E5140">
            <v>7</v>
          </cell>
          <cell r="F5140">
            <v>3</v>
          </cell>
          <cell r="H5140">
            <v>1</v>
          </cell>
          <cell r="L5140" t="str">
            <v>H</v>
          </cell>
          <cell r="M5140" t="str">
            <v>KIRGIZİSTAN</v>
          </cell>
        </row>
        <row r="5141">
          <cell r="E5141">
            <v>7</v>
          </cell>
          <cell r="F5141">
            <v>3</v>
          </cell>
          <cell r="H5141">
            <v>1</v>
          </cell>
          <cell r="L5141" t="str">
            <v>H</v>
          </cell>
          <cell r="M5141" t="str">
            <v>KIRGIZİSTAN</v>
          </cell>
        </row>
        <row r="5142">
          <cell r="E5142">
            <v>7</v>
          </cell>
          <cell r="F5142">
            <v>3</v>
          </cell>
          <cell r="H5142">
            <v>1</v>
          </cell>
          <cell r="L5142">
            <v>1</v>
          </cell>
          <cell r="M5142" t="str">
            <v>KIRGIZİSTAN</v>
          </cell>
        </row>
        <row r="5143">
          <cell r="E5143">
            <v>7</v>
          </cell>
          <cell r="F5143">
            <v>3</v>
          </cell>
          <cell r="H5143">
            <v>1</v>
          </cell>
          <cell r="L5143" t="str">
            <v>H</v>
          </cell>
          <cell r="M5143" t="str">
            <v>KIRGIZİSTAN</v>
          </cell>
        </row>
        <row r="5144">
          <cell r="E5144">
            <v>7</v>
          </cell>
          <cell r="F5144">
            <v>3</v>
          </cell>
          <cell r="H5144">
            <v>1</v>
          </cell>
          <cell r="L5144" t="str">
            <v>H</v>
          </cell>
          <cell r="M5144" t="str">
            <v>KIRGIZİSTAN</v>
          </cell>
        </row>
        <row r="5145">
          <cell r="E5145">
            <v>7</v>
          </cell>
          <cell r="F5145">
            <v>3</v>
          </cell>
          <cell r="H5145">
            <v>2</v>
          </cell>
          <cell r="L5145" t="str">
            <v>H</v>
          </cell>
          <cell r="M5145" t="str">
            <v>D</v>
          </cell>
        </row>
        <row r="5146">
          <cell r="E5146">
            <v>7</v>
          </cell>
          <cell r="F5146">
            <v>3</v>
          </cell>
          <cell r="H5146">
            <v>2</v>
          </cell>
          <cell r="L5146" t="str">
            <v>H</v>
          </cell>
          <cell r="M5146" t="str">
            <v>D</v>
          </cell>
        </row>
        <row r="5147">
          <cell r="E5147">
            <v>7</v>
          </cell>
          <cell r="F5147">
            <v>3</v>
          </cell>
          <cell r="H5147">
            <v>2</v>
          </cell>
          <cell r="L5147" t="str">
            <v>H</v>
          </cell>
          <cell r="M5147" t="str">
            <v>D</v>
          </cell>
        </row>
        <row r="5148">
          <cell r="E5148">
            <v>7</v>
          </cell>
          <cell r="F5148">
            <v>3</v>
          </cell>
          <cell r="H5148">
            <v>2</v>
          </cell>
          <cell r="L5148" t="str">
            <v>H</v>
          </cell>
          <cell r="M5148" t="str">
            <v>D</v>
          </cell>
        </row>
        <row r="5149">
          <cell r="E5149">
            <v>7</v>
          </cell>
          <cell r="F5149">
            <v>3</v>
          </cell>
          <cell r="H5149">
            <v>2</v>
          </cell>
          <cell r="L5149">
            <v>1</v>
          </cell>
          <cell r="M5149" t="str">
            <v>KIRGIZİSTAN</v>
          </cell>
        </row>
        <row r="5150">
          <cell r="E5150">
            <v>7</v>
          </cell>
          <cell r="F5150">
            <v>3</v>
          </cell>
          <cell r="H5150">
            <v>2</v>
          </cell>
          <cell r="L5150">
            <v>1</v>
          </cell>
          <cell r="M5150" t="str">
            <v>KIRGIZİSTAN</v>
          </cell>
        </row>
        <row r="5151">
          <cell r="E5151">
            <v>7</v>
          </cell>
          <cell r="F5151">
            <v>3</v>
          </cell>
          <cell r="H5151">
            <v>2</v>
          </cell>
          <cell r="L5151">
            <v>1</v>
          </cell>
          <cell r="M5151" t="str">
            <v>KIRGIZİSTAN</v>
          </cell>
        </row>
        <row r="5152">
          <cell r="E5152">
            <v>8</v>
          </cell>
          <cell r="F5152">
            <v>1</v>
          </cell>
          <cell r="H5152">
            <v>2</v>
          </cell>
          <cell r="L5152" t="str">
            <v>H</v>
          </cell>
          <cell r="M5152" t="str">
            <v>SNG</v>
          </cell>
        </row>
        <row r="5153">
          <cell r="E5153">
            <v>8</v>
          </cell>
          <cell r="F5153">
            <v>1</v>
          </cell>
          <cell r="H5153">
            <v>2</v>
          </cell>
          <cell r="L5153">
            <v>1</v>
          </cell>
          <cell r="M5153" t="str">
            <v>KIRGIZİSTAN</v>
          </cell>
        </row>
        <row r="5154">
          <cell r="E5154">
            <v>8</v>
          </cell>
          <cell r="F5154">
            <v>1</v>
          </cell>
          <cell r="H5154">
            <v>2</v>
          </cell>
          <cell r="L5154" t="str">
            <v>H</v>
          </cell>
          <cell r="M5154" t="str">
            <v>KIRGIZİSTAN</v>
          </cell>
        </row>
        <row r="5155">
          <cell r="E5155">
            <v>8</v>
          </cell>
          <cell r="F5155">
            <v>1</v>
          </cell>
          <cell r="H5155">
            <v>2</v>
          </cell>
          <cell r="L5155" t="str">
            <v>H</v>
          </cell>
          <cell r="M5155" t="str">
            <v>KIRGIZİSTAN</v>
          </cell>
        </row>
        <row r="5156">
          <cell r="E5156">
            <v>8</v>
          </cell>
          <cell r="F5156">
            <v>1</v>
          </cell>
          <cell r="H5156">
            <v>2</v>
          </cell>
          <cell r="L5156">
            <v>1</v>
          </cell>
          <cell r="M5156" t="str">
            <v>KIRGIZİSTAN</v>
          </cell>
        </row>
        <row r="5157">
          <cell r="E5157">
            <v>8</v>
          </cell>
          <cell r="F5157">
            <v>1</v>
          </cell>
          <cell r="H5157">
            <v>2</v>
          </cell>
          <cell r="L5157" t="str">
            <v>H</v>
          </cell>
          <cell r="M5157" t="str">
            <v>KIRGIZİSTAN</v>
          </cell>
        </row>
        <row r="5158">
          <cell r="E5158">
            <v>8</v>
          </cell>
          <cell r="F5158">
            <v>1</v>
          </cell>
          <cell r="H5158">
            <v>2</v>
          </cell>
          <cell r="L5158" t="str">
            <v>H</v>
          </cell>
          <cell r="M5158" t="str">
            <v>KIRGIZİSTAN</v>
          </cell>
        </row>
        <row r="5159">
          <cell r="E5159">
            <v>8</v>
          </cell>
          <cell r="F5159">
            <v>1</v>
          </cell>
          <cell r="H5159">
            <v>2</v>
          </cell>
          <cell r="L5159" t="str">
            <v>H</v>
          </cell>
          <cell r="M5159" t="str">
            <v>KIRGIZİSTAN</v>
          </cell>
        </row>
        <row r="5160">
          <cell r="E5160">
            <v>8</v>
          </cell>
          <cell r="F5160">
            <v>1</v>
          </cell>
          <cell r="H5160">
            <v>2</v>
          </cell>
          <cell r="L5160" t="str">
            <v>H</v>
          </cell>
          <cell r="M5160" t="str">
            <v>KIRGIZİSTAN</v>
          </cell>
        </row>
        <row r="5161">
          <cell r="E5161">
            <v>8</v>
          </cell>
          <cell r="F5161">
            <v>1</v>
          </cell>
          <cell r="H5161">
            <v>2</v>
          </cell>
          <cell r="L5161" t="str">
            <v>H</v>
          </cell>
          <cell r="M5161" t="str">
            <v>KIRGIZİSTAN</v>
          </cell>
        </row>
        <row r="5162">
          <cell r="E5162">
            <v>8</v>
          </cell>
          <cell r="F5162">
            <v>1</v>
          </cell>
          <cell r="H5162">
            <v>2</v>
          </cell>
          <cell r="L5162" t="str">
            <v>H</v>
          </cell>
          <cell r="M5162" t="str">
            <v>KIRGIZİSTAN</v>
          </cell>
        </row>
        <row r="5163">
          <cell r="E5163">
            <v>8</v>
          </cell>
          <cell r="F5163">
            <v>1</v>
          </cell>
          <cell r="H5163">
            <v>2</v>
          </cell>
          <cell r="L5163" t="str">
            <v>H</v>
          </cell>
          <cell r="M5163" t="str">
            <v>KIRGIZİSTAN</v>
          </cell>
        </row>
        <row r="5164">
          <cell r="E5164">
            <v>8</v>
          </cell>
          <cell r="F5164">
            <v>1</v>
          </cell>
          <cell r="H5164">
            <v>2</v>
          </cell>
          <cell r="L5164" t="str">
            <v>H</v>
          </cell>
          <cell r="M5164" t="str">
            <v>KIRGIZİSTAN</v>
          </cell>
        </row>
        <row r="5165">
          <cell r="E5165">
            <v>8</v>
          </cell>
          <cell r="F5165">
            <v>1</v>
          </cell>
          <cell r="H5165">
            <v>2</v>
          </cell>
          <cell r="L5165" t="str">
            <v>H</v>
          </cell>
          <cell r="M5165" t="str">
            <v>KIRGIZİSTAN</v>
          </cell>
        </row>
        <row r="5166">
          <cell r="E5166">
            <v>8</v>
          </cell>
          <cell r="F5166">
            <v>1</v>
          </cell>
          <cell r="H5166">
            <v>2</v>
          </cell>
          <cell r="L5166" t="str">
            <v>H</v>
          </cell>
          <cell r="M5166" t="str">
            <v>KIRGIZİSTAN</v>
          </cell>
        </row>
        <row r="5167">
          <cell r="E5167">
            <v>8</v>
          </cell>
          <cell r="F5167">
            <v>1</v>
          </cell>
          <cell r="H5167">
            <v>2</v>
          </cell>
          <cell r="L5167" t="str">
            <v>H</v>
          </cell>
          <cell r="M5167" t="str">
            <v>KIRGIZİSTAN</v>
          </cell>
        </row>
        <row r="5168">
          <cell r="E5168">
            <v>8</v>
          </cell>
          <cell r="F5168">
            <v>1</v>
          </cell>
          <cell r="H5168">
            <v>2</v>
          </cell>
          <cell r="L5168" t="str">
            <v>H</v>
          </cell>
          <cell r="M5168" t="str">
            <v>KIRGIZİSTAN</v>
          </cell>
        </row>
        <row r="5169">
          <cell r="E5169">
            <v>8</v>
          </cell>
          <cell r="F5169">
            <v>1</v>
          </cell>
          <cell r="H5169">
            <v>2</v>
          </cell>
          <cell r="L5169" t="str">
            <v>H</v>
          </cell>
          <cell r="M5169" t="str">
            <v>KIRGIZİSTAN</v>
          </cell>
        </row>
        <row r="5170">
          <cell r="E5170">
            <v>8</v>
          </cell>
          <cell r="F5170">
            <v>1</v>
          </cell>
          <cell r="H5170">
            <v>2</v>
          </cell>
          <cell r="L5170" t="str">
            <v>H</v>
          </cell>
          <cell r="M5170" t="str">
            <v>KIRGIZİSTAN</v>
          </cell>
        </row>
        <row r="5171">
          <cell r="E5171">
            <v>8</v>
          </cell>
          <cell r="F5171">
            <v>1</v>
          </cell>
          <cell r="H5171">
            <v>2</v>
          </cell>
          <cell r="L5171" t="str">
            <v>H</v>
          </cell>
          <cell r="M5171" t="str">
            <v>KIRGIZİSTAN</v>
          </cell>
        </row>
        <row r="5172">
          <cell r="E5172">
            <v>8</v>
          </cell>
          <cell r="F5172">
            <v>1</v>
          </cell>
          <cell r="H5172">
            <v>1</v>
          </cell>
          <cell r="L5172" t="str">
            <v>H</v>
          </cell>
          <cell r="M5172" t="str">
            <v>KIRGIZİSTAN</v>
          </cell>
        </row>
        <row r="5173">
          <cell r="E5173">
            <v>8</v>
          </cell>
          <cell r="F5173">
            <v>1</v>
          </cell>
          <cell r="H5173">
            <v>1</v>
          </cell>
          <cell r="L5173" t="str">
            <v>H</v>
          </cell>
          <cell r="M5173" t="str">
            <v>KIRGIZİSTAN</v>
          </cell>
        </row>
        <row r="5174">
          <cell r="E5174">
            <v>8</v>
          </cell>
          <cell r="F5174">
            <v>1</v>
          </cell>
          <cell r="H5174">
            <v>1</v>
          </cell>
          <cell r="L5174" t="str">
            <v>H</v>
          </cell>
          <cell r="M5174" t="str">
            <v>KIRGIZİSTAN</v>
          </cell>
        </row>
        <row r="5175">
          <cell r="E5175">
            <v>8</v>
          </cell>
          <cell r="F5175">
            <v>1</v>
          </cell>
          <cell r="H5175">
            <v>1</v>
          </cell>
          <cell r="L5175" t="str">
            <v>H</v>
          </cell>
          <cell r="M5175" t="str">
            <v>KIRGIZİSTAN</v>
          </cell>
        </row>
        <row r="5176">
          <cell r="E5176">
            <v>8</v>
          </cell>
          <cell r="F5176">
            <v>2</v>
          </cell>
          <cell r="H5176">
            <v>2</v>
          </cell>
          <cell r="L5176" t="str">
            <v>H</v>
          </cell>
          <cell r="M5176" t="str">
            <v>KIRGIZİSTAN</v>
          </cell>
        </row>
        <row r="5177">
          <cell r="E5177">
            <v>8</v>
          </cell>
          <cell r="F5177">
            <v>2</v>
          </cell>
          <cell r="H5177">
            <v>2</v>
          </cell>
          <cell r="L5177" t="str">
            <v>H</v>
          </cell>
          <cell r="M5177" t="str">
            <v>KIRGIZİSTAN</v>
          </cell>
        </row>
        <row r="5178">
          <cell r="E5178">
            <v>8</v>
          </cell>
          <cell r="F5178">
            <v>2</v>
          </cell>
          <cell r="H5178">
            <v>2</v>
          </cell>
          <cell r="L5178" t="str">
            <v>H</v>
          </cell>
          <cell r="M5178" t="str">
            <v>KIRGIZİSTAN</v>
          </cell>
        </row>
        <row r="5179">
          <cell r="E5179">
            <v>8</v>
          </cell>
          <cell r="F5179">
            <v>2</v>
          </cell>
          <cell r="H5179">
            <v>2</v>
          </cell>
          <cell r="L5179">
            <v>1</v>
          </cell>
          <cell r="M5179" t="str">
            <v>KIRGIZİSTAN</v>
          </cell>
        </row>
        <row r="5180">
          <cell r="E5180">
            <v>8</v>
          </cell>
          <cell r="F5180">
            <v>2</v>
          </cell>
          <cell r="H5180">
            <v>2</v>
          </cell>
          <cell r="L5180" t="str">
            <v>H</v>
          </cell>
          <cell r="M5180" t="str">
            <v>KIRGIZİSTAN</v>
          </cell>
        </row>
        <row r="5181">
          <cell r="E5181">
            <v>8</v>
          </cell>
          <cell r="F5181">
            <v>2</v>
          </cell>
          <cell r="H5181">
            <v>2</v>
          </cell>
          <cell r="L5181" t="str">
            <v>H</v>
          </cell>
          <cell r="M5181" t="str">
            <v>KIRGIZİSTAN</v>
          </cell>
        </row>
        <row r="5182">
          <cell r="E5182">
            <v>8</v>
          </cell>
          <cell r="F5182">
            <v>2</v>
          </cell>
          <cell r="H5182">
            <v>2</v>
          </cell>
          <cell r="L5182" t="str">
            <v>H</v>
          </cell>
          <cell r="M5182" t="str">
            <v>KIRGIZİSTAN</v>
          </cell>
        </row>
        <row r="5183">
          <cell r="E5183">
            <v>8</v>
          </cell>
          <cell r="F5183">
            <v>2</v>
          </cell>
          <cell r="H5183">
            <v>2</v>
          </cell>
          <cell r="L5183" t="str">
            <v>H</v>
          </cell>
          <cell r="M5183" t="str">
            <v>KIRGIZİSTAN</v>
          </cell>
        </row>
        <row r="5184">
          <cell r="E5184">
            <v>8</v>
          </cell>
          <cell r="F5184">
            <v>2</v>
          </cell>
          <cell r="H5184">
            <v>2</v>
          </cell>
          <cell r="L5184" t="str">
            <v>H</v>
          </cell>
          <cell r="M5184" t="str">
            <v>KIRGIZİSTAN</v>
          </cell>
        </row>
        <row r="5185">
          <cell r="E5185">
            <v>8</v>
          </cell>
          <cell r="F5185">
            <v>2</v>
          </cell>
          <cell r="H5185">
            <v>2</v>
          </cell>
          <cell r="L5185" t="str">
            <v>H</v>
          </cell>
          <cell r="M5185" t="str">
            <v>KIRGIZİSTAN</v>
          </cell>
        </row>
        <row r="5186">
          <cell r="E5186">
            <v>8</v>
          </cell>
          <cell r="F5186">
            <v>2</v>
          </cell>
          <cell r="H5186">
            <v>2</v>
          </cell>
          <cell r="L5186" t="str">
            <v>H</v>
          </cell>
          <cell r="M5186" t="str">
            <v>KIRGIZİSTAN</v>
          </cell>
        </row>
        <row r="5187">
          <cell r="E5187">
            <v>8</v>
          </cell>
          <cell r="F5187">
            <v>2</v>
          </cell>
          <cell r="H5187">
            <v>2</v>
          </cell>
          <cell r="L5187" t="str">
            <v>H</v>
          </cell>
          <cell r="M5187" t="str">
            <v>KIRGIZİSTAN</v>
          </cell>
        </row>
        <row r="5188">
          <cell r="E5188">
            <v>8</v>
          </cell>
          <cell r="F5188">
            <v>2</v>
          </cell>
          <cell r="H5188">
            <v>2</v>
          </cell>
          <cell r="L5188" t="str">
            <v>H</v>
          </cell>
          <cell r="M5188" t="str">
            <v>KIRGIZİSTAN</v>
          </cell>
        </row>
        <row r="5189">
          <cell r="E5189">
            <v>8</v>
          </cell>
          <cell r="F5189">
            <v>2</v>
          </cell>
          <cell r="H5189">
            <v>2</v>
          </cell>
          <cell r="L5189" t="str">
            <v>H</v>
          </cell>
          <cell r="M5189" t="str">
            <v>KIRGIZİSTAN</v>
          </cell>
        </row>
        <row r="5190">
          <cell r="E5190">
            <v>8</v>
          </cell>
          <cell r="F5190">
            <v>2</v>
          </cell>
          <cell r="H5190">
            <v>2</v>
          </cell>
          <cell r="L5190" t="str">
            <v>H</v>
          </cell>
          <cell r="M5190" t="str">
            <v>KIRGIZİSTAN</v>
          </cell>
        </row>
        <row r="5191">
          <cell r="E5191">
            <v>8</v>
          </cell>
          <cell r="F5191">
            <v>2</v>
          </cell>
          <cell r="H5191">
            <v>2</v>
          </cell>
          <cell r="L5191" t="str">
            <v>H</v>
          </cell>
          <cell r="M5191" t="str">
            <v>KIRGIZİSTAN</v>
          </cell>
        </row>
        <row r="5192">
          <cell r="E5192">
            <v>8</v>
          </cell>
          <cell r="F5192">
            <v>2</v>
          </cell>
          <cell r="H5192">
            <v>2</v>
          </cell>
          <cell r="L5192" t="str">
            <v>H</v>
          </cell>
          <cell r="M5192" t="str">
            <v>KIRGIZİSTAN</v>
          </cell>
        </row>
        <row r="5193">
          <cell r="E5193">
            <v>8</v>
          </cell>
          <cell r="F5193">
            <v>2</v>
          </cell>
          <cell r="H5193">
            <v>2</v>
          </cell>
          <cell r="L5193" t="str">
            <v>H</v>
          </cell>
          <cell r="M5193" t="str">
            <v>KIRGIZİSTAN</v>
          </cell>
        </row>
        <row r="5194">
          <cell r="E5194">
            <v>8</v>
          </cell>
          <cell r="F5194">
            <v>2</v>
          </cell>
          <cell r="H5194">
            <v>1</v>
          </cell>
          <cell r="L5194" t="str">
            <v>H</v>
          </cell>
          <cell r="M5194" t="str">
            <v>KIRGIZİSTAN</v>
          </cell>
        </row>
        <row r="5195">
          <cell r="E5195">
            <v>8</v>
          </cell>
          <cell r="F5195">
            <v>2</v>
          </cell>
          <cell r="H5195">
            <v>1</v>
          </cell>
          <cell r="L5195" t="str">
            <v>H</v>
          </cell>
          <cell r="M5195" t="str">
            <v>KIRGIZİSTAN</v>
          </cell>
        </row>
        <row r="5196">
          <cell r="E5196">
            <v>8</v>
          </cell>
          <cell r="F5196">
            <v>2</v>
          </cell>
          <cell r="H5196">
            <v>1</v>
          </cell>
          <cell r="L5196" t="str">
            <v>H</v>
          </cell>
          <cell r="M5196" t="str">
            <v>KIRGIZİSTAN</v>
          </cell>
        </row>
        <row r="5197">
          <cell r="E5197">
            <v>8</v>
          </cell>
          <cell r="F5197">
            <v>2</v>
          </cell>
          <cell r="H5197">
            <v>1</v>
          </cell>
          <cell r="L5197" t="str">
            <v>H</v>
          </cell>
          <cell r="M5197" t="str">
            <v>KIRGIZİSTAN</v>
          </cell>
        </row>
        <row r="5198">
          <cell r="E5198">
            <v>8</v>
          </cell>
          <cell r="F5198">
            <v>2</v>
          </cell>
          <cell r="H5198">
            <v>1</v>
          </cell>
          <cell r="L5198" t="str">
            <v>H</v>
          </cell>
          <cell r="M5198" t="str">
            <v>KIRGIZİSTAN</v>
          </cell>
        </row>
        <row r="5199">
          <cell r="E5199">
            <v>9</v>
          </cell>
          <cell r="F5199">
            <v>1</v>
          </cell>
          <cell r="H5199">
            <v>2</v>
          </cell>
          <cell r="L5199">
            <v>1</v>
          </cell>
          <cell r="M5199" t="str">
            <v>KIRGIZİSTAN</v>
          </cell>
        </row>
        <row r="5200">
          <cell r="E5200">
            <v>9</v>
          </cell>
          <cell r="F5200">
            <v>1</v>
          </cell>
          <cell r="H5200">
            <v>2</v>
          </cell>
          <cell r="L5200" t="str">
            <v>H</v>
          </cell>
          <cell r="M5200" t="str">
            <v>KIRGIZİSTAN</v>
          </cell>
        </row>
        <row r="5201">
          <cell r="E5201">
            <v>9</v>
          </cell>
          <cell r="F5201">
            <v>1</v>
          </cell>
          <cell r="H5201">
            <v>2</v>
          </cell>
          <cell r="L5201" t="str">
            <v>H</v>
          </cell>
          <cell r="M5201" t="str">
            <v>KIRGIZİSTAN</v>
          </cell>
        </row>
        <row r="5202">
          <cell r="E5202">
            <v>9</v>
          </cell>
          <cell r="F5202">
            <v>1</v>
          </cell>
          <cell r="H5202">
            <v>2</v>
          </cell>
          <cell r="L5202" t="str">
            <v>H</v>
          </cell>
          <cell r="M5202" t="str">
            <v>KIRGIZİSTAN</v>
          </cell>
        </row>
        <row r="5203">
          <cell r="E5203">
            <v>9</v>
          </cell>
          <cell r="F5203">
            <v>1</v>
          </cell>
          <cell r="H5203">
            <v>2</v>
          </cell>
          <cell r="L5203" t="str">
            <v>H</v>
          </cell>
          <cell r="M5203" t="str">
            <v>KIRGIZİSTAN</v>
          </cell>
        </row>
        <row r="5204">
          <cell r="E5204">
            <v>9</v>
          </cell>
          <cell r="F5204">
            <v>1</v>
          </cell>
          <cell r="H5204">
            <v>2</v>
          </cell>
          <cell r="L5204" t="str">
            <v>H</v>
          </cell>
          <cell r="M5204" t="str">
            <v>KIRGIZİSTAN</v>
          </cell>
        </row>
        <row r="5205">
          <cell r="E5205">
            <v>9</v>
          </cell>
          <cell r="F5205">
            <v>1</v>
          </cell>
          <cell r="H5205">
            <v>2</v>
          </cell>
          <cell r="L5205" t="str">
            <v>H</v>
          </cell>
          <cell r="M5205" t="str">
            <v>KIRGIZİSTAN</v>
          </cell>
        </row>
        <row r="5206">
          <cell r="E5206">
            <v>9</v>
          </cell>
          <cell r="F5206">
            <v>1</v>
          </cell>
          <cell r="H5206">
            <v>2</v>
          </cell>
          <cell r="L5206" t="str">
            <v>H</v>
          </cell>
          <cell r="M5206" t="str">
            <v>KIRGIZİSTAN</v>
          </cell>
        </row>
        <row r="5207">
          <cell r="E5207">
            <v>9</v>
          </cell>
          <cell r="F5207">
            <v>1</v>
          </cell>
          <cell r="H5207">
            <v>2</v>
          </cell>
          <cell r="L5207" t="str">
            <v>H</v>
          </cell>
          <cell r="M5207" t="str">
            <v>KIRGIZİSTAN</v>
          </cell>
        </row>
        <row r="5208">
          <cell r="E5208">
            <v>9</v>
          </cell>
          <cell r="F5208">
            <v>1</v>
          </cell>
          <cell r="H5208">
            <v>2</v>
          </cell>
          <cell r="L5208" t="str">
            <v>H</v>
          </cell>
          <cell r="M5208" t="str">
            <v>KIRGIZİSTAN</v>
          </cell>
        </row>
        <row r="5209">
          <cell r="E5209">
            <v>9</v>
          </cell>
          <cell r="F5209">
            <v>1</v>
          </cell>
          <cell r="H5209">
            <v>2</v>
          </cell>
          <cell r="L5209" t="str">
            <v>H</v>
          </cell>
          <cell r="M5209" t="str">
            <v>KIRGIZİSTAN</v>
          </cell>
        </row>
        <row r="5210">
          <cell r="E5210">
            <v>9</v>
          </cell>
          <cell r="F5210">
            <v>1</v>
          </cell>
          <cell r="H5210">
            <v>2</v>
          </cell>
          <cell r="L5210" t="str">
            <v>H</v>
          </cell>
          <cell r="M5210" t="str">
            <v>KIRGIZİSTAN</v>
          </cell>
        </row>
        <row r="5211">
          <cell r="E5211">
            <v>9</v>
          </cell>
          <cell r="F5211">
            <v>1</v>
          </cell>
          <cell r="H5211">
            <v>2</v>
          </cell>
          <cell r="L5211" t="str">
            <v>H</v>
          </cell>
          <cell r="M5211" t="str">
            <v>KIRGIZİSTAN</v>
          </cell>
        </row>
        <row r="5212">
          <cell r="E5212">
            <v>9</v>
          </cell>
          <cell r="F5212">
            <v>1</v>
          </cell>
          <cell r="H5212">
            <v>2</v>
          </cell>
          <cell r="L5212" t="str">
            <v>H</v>
          </cell>
          <cell r="M5212" t="str">
            <v>KIRGIZİSTAN</v>
          </cell>
        </row>
        <row r="5213">
          <cell r="E5213">
            <v>9</v>
          </cell>
          <cell r="F5213">
            <v>1</v>
          </cell>
          <cell r="H5213">
            <v>2</v>
          </cell>
          <cell r="L5213" t="str">
            <v>H</v>
          </cell>
          <cell r="M5213" t="str">
            <v>KIRGIZİSTAN</v>
          </cell>
        </row>
        <row r="5214">
          <cell r="E5214">
            <v>9</v>
          </cell>
          <cell r="F5214">
            <v>1</v>
          </cell>
          <cell r="H5214">
            <v>2</v>
          </cell>
          <cell r="L5214" t="str">
            <v>H</v>
          </cell>
          <cell r="M5214" t="str">
            <v>KIRGIZİSTAN</v>
          </cell>
        </row>
        <row r="5215">
          <cell r="E5215">
            <v>9</v>
          </cell>
          <cell r="F5215">
            <v>1</v>
          </cell>
          <cell r="H5215">
            <v>2</v>
          </cell>
          <cell r="L5215" t="str">
            <v>H</v>
          </cell>
          <cell r="M5215" t="str">
            <v>KIRGIZİSTAN</v>
          </cell>
        </row>
        <row r="5216">
          <cell r="E5216">
            <v>9</v>
          </cell>
          <cell r="F5216">
            <v>1</v>
          </cell>
          <cell r="H5216">
            <v>2</v>
          </cell>
          <cell r="L5216" t="str">
            <v>H</v>
          </cell>
          <cell r="M5216" t="str">
            <v>KIRGIZİSTAN</v>
          </cell>
        </row>
        <row r="5217">
          <cell r="E5217">
            <v>9</v>
          </cell>
          <cell r="F5217">
            <v>1</v>
          </cell>
          <cell r="H5217">
            <v>2</v>
          </cell>
          <cell r="L5217" t="str">
            <v>H</v>
          </cell>
          <cell r="M5217" t="str">
            <v>KIRGIZİSTAN</v>
          </cell>
        </row>
        <row r="5218">
          <cell r="E5218">
            <v>9</v>
          </cell>
          <cell r="F5218">
            <v>1</v>
          </cell>
          <cell r="H5218">
            <v>2</v>
          </cell>
          <cell r="L5218" t="str">
            <v>H</v>
          </cell>
          <cell r="M5218" t="str">
            <v>KIRGIZİSTAN</v>
          </cell>
        </row>
        <row r="5219">
          <cell r="E5219">
            <v>9</v>
          </cell>
          <cell r="F5219">
            <v>1</v>
          </cell>
          <cell r="H5219">
            <v>1</v>
          </cell>
          <cell r="L5219" t="str">
            <v>H</v>
          </cell>
          <cell r="M5219" t="str">
            <v>KIRGIZİSTAN</v>
          </cell>
        </row>
        <row r="5220">
          <cell r="E5220">
            <v>9</v>
          </cell>
          <cell r="F5220">
            <v>1</v>
          </cell>
          <cell r="H5220">
            <v>1</v>
          </cell>
          <cell r="L5220">
            <v>1</v>
          </cell>
          <cell r="M5220" t="str">
            <v>KIRGIZİSTAN</v>
          </cell>
        </row>
        <row r="5221">
          <cell r="E5221">
            <v>9</v>
          </cell>
          <cell r="F5221">
            <v>1</v>
          </cell>
          <cell r="H5221">
            <v>1</v>
          </cell>
          <cell r="L5221" t="str">
            <v>H</v>
          </cell>
          <cell r="M5221" t="str">
            <v>KIRGIZİSTAN</v>
          </cell>
        </row>
        <row r="5222">
          <cell r="E5222">
            <v>9</v>
          </cell>
          <cell r="F5222">
            <v>1</v>
          </cell>
          <cell r="H5222">
            <v>1</v>
          </cell>
          <cell r="L5222" t="str">
            <v>H</v>
          </cell>
          <cell r="M5222" t="str">
            <v>KIRGIZİSTAN</v>
          </cell>
        </row>
        <row r="5223">
          <cell r="E5223">
            <v>9</v>
          </cell>
          <cell r="F5223">
            <v>1</v>
          </cell>
          <cell r="H5223">
            <v>1</v>
          </cell>
          <cell r="L5223" t="str">
            <v>H</v>
          </cell>
          <cell r="M5223" t="str">
            <v>KIRGIZİSTAN</v>
          </cell>
        </row>
        <row r="5224">
          <cell r="E5224">
            <v>9</v>
          </cell>
          <cell r="F5224">
            <v>1</v>
          </cell>
          <cell r="H5224">
            <v>1</v>
          </cell>
          <cell r="L5224" t="str">
            <v>H</v>
          </cell>
          <cell r="M5224" t="str">
            <v>KIRGIZİSTAN</v>
          </cell>
        </row>
        <row r="5225">
          <cell r="E5225">
            <v>9</v>
          </cell>
          <cell r="F5225">
            <v>1</v>
          </cell>
          <cell r="H5225">
            <v>1</v>
          </cell>
          <cell r="L5225" t="str">
            <v>H</v>
          </cell>
          <cell r="M5225" t="str">
            <v>KIRGIZİSTAN</v>
          </cell>
        </row>
        <row r="5226">
          <cell r="E5226">
            <v>9</v>
          </cell>
          <cell r="F5226">
            <v>1</v>
          </cell>
          <cell r="H5226">
            <v>1</v>
          </cell>
          <cell r="L5226" t="str">
            <v>H</v>
          </cell>
          <cell r="M5226" t="str">
            <v>KIRGIZİSTAN</v>
          </cell>
        </row>
        <row r="5227">
          <cell r="E5227">
            <v>9</v>
          </cell>
          <cell r="F5227">
            <v>1</v>
          </cell>
          <cell r="H5227">
            <v>1</v>
          </cell>
          <cell r="L5227" t="str">
            <v>H</v>
          </cell>
          <cell r="M5227" t="str">
            <v>KIRGIZİSTAN</v>
          </cell>
        </row>
        <row r="5228">
          <cell r="E5228">
            <v>9</v>
          </cell>
          <cell r="F5228">
            <v>1</v>
          </cell>
          <cell r="H5228">
            <v>1</v>
          </cell>
          <cell r="L5228" t="str">
            <v>H</v>
          </cell>
          <cell r="M5228" t="str">
            <v>KIRGIZİSTAN</v>
          </cell>
        </row>
        <row r="5229">
          <cell r="E5229">
            <v>9</v>
          </cell>
          <cell r="F5229">
            <v>1</v>
          </cell>
          <cell r="H5229">
            <v>1</v>
          </cell>
          <cell r="L5229" t="str">
            <v>H</v>
          </cell>
          <cell r="M5229" t="str">
            <v>KIRGIZİSTAN</v>
          </cell>
        </row>
        <row r="5230">
          <cell r="E5230">
            <v>9</v>
          </cell>
          <cell r="F5230">
            <v>1</v>
          </cell>
          <cell r="H5230">
            <v>1</v>
          </cell>
          <cell r="L5230" t="str">
            <v>H</v>
          </cell>
          <cell r="M5230" t="str">
            <v>KIRGIZİSTAN</v>
          </cell>
        </row>
        <row r="5231">
          <cell r="E5231">
            <v>9</v>
          </cell>
          <cell r="F5231">
            <v>1</v>
          </cell>
          <cell r="H5231">
            <v>1</v>
          </cell>
          <cell r="L5231" t="str">
            <v>H</v>
          </cell>
          <cell r="M5231" t="str">
            <v>KIRGIZİSTAN</v>
          </cell>
        </row>
        <row r="5232">
          <cell r="E5232">
            <v>9</v>
          </cell>
          <cell r="F5232">
            <v>1</v>
          </cell>
          <cell r="H5232">
            <v>1</v>
          </cell>
          <cell r="L5232" t="str">
            <v>H</v>
          </cell>
          <cell r="M5232" t="str">
            <v>KIRGIZİSTAN</v>
          </cell>
        </row>
        <row r="5233">
          <cell r="E5233">
            <v>9</v>
          </cell>
          <cell r="F5233">
            <v>1</v>
          </cell>
          <cell r="H5233">
            <v>1</v>
          </cell>
          <cell r="L5233" t="str">
            <v>H</v>
          </cell>
          <cell r="M5233" t="str">
            <v>KIRGIZİSTAN</v>
          </cell>
        </row>
        <row r="5234">
          <cell r="E5234">
            <v>9</v>
          </cell>
          <cell r="F5234">
            <v>1</v>
          </cell>
          <cell r="H5234">
            <v>1</v>
          </cell>
          <cell r="L5234" t="str">
            <v>H</v>
          </cell>
          <cell r="M5234" t="str">
            <v>KIRGIZİSTAN</v>
          </cell>
        </row>
        <row r="5235">
          <cell r="E5235">
            <v>9</v>
          </cell>
          <cell r="F5235">
            <v>1</v>
          </cell>
          <cell r="H5235">
            <v>1</v>
          </cell>
          <cell r="L5235" t="str">
            <v>H</v>
          </cell>
          <cell r="M5235" t="str">
            <v>KIRGIZİSTAN</v>
          </cell>
        </row>
        <row r="5236">
          <cell r="E5236">
            <v>9</v>
          </cell>
          <cell r="F5236">
            <v>1</v>
          </cell>
          <cell r="H5236">
            <v>1</v>
          </cell>
          <cell r="L5236" t="str">
            <v>H</v>
          </cell>
          <cell r="M5236" t="str">
            <v>KIRGIZİSTAN</v>
          </cell>
        </row>
        <row r="5237">
          <cell r="E5237">
            <v>9</v>
          </cell>
          <cell r="F5237">
            <v>1</v>
          </cell>
          <cell r="H5237">
            <v>1</v>
          </cell>
          <cell r="L5237" t="str">
            <v>H</v>
          </cell>
          <cell r="M5237" t="str">
            <v>KIRGIZİSTAN</v>
          </cell>
        </row>
        <row r="5238">
          <cell r="E5238">
            <v>9</v>
          </cell>
          <cell r="F5238">
            <v>1</v>
          </cell>
          <cell r="H5238">
            <v>1</v>
          </cell>
          <cell r="L5238" t="str">
            <v>H</v>
          </cell>
          <cell r="M5238" t="str">
            <v>KIRGIZİSTAN</v>
          </cell>
        </row>
        <row r="5239">
          <cell r="E5239">
            <v>9</v>
          </cell>
          <cell r="F5239">
            <v>1</v>
          </cell>
          <cell r="H5239">
            <v>1</v>
          </cell>
          <cell r="L5239" t="str">
            <v>H</v>
          </cell>
          <cell r="M5239" t="str">
            <v>KIRGIZİSTAN</v>
          </cell>
        </row>
        <row r="5240">
          <cell r="E5240">
            <v>9</v>
          </cell>
          <cell r="F5240">
            <v>1</v>
          </cell>
          <cell r="H5240">
            <v>1</v>
          </cell>
          <cell r="L5240" t="str">
            <v>H</v>
          </cell>
          <cell r="M5240" t="str">
            <v>KIRGIZİSTAN</v>
          </cell>
        </row>
        <row r="5241">
          <cell r="E5241">
            <v>9</v>
          </cell>
          <cell r="F5241">
            <v>1</v>
          </cell>
          <cell r="H5241">
            <v>1</v>
          </cell>
          <cell r="L5241" t="str">
            <v>H</v>
          </cell>
          <cell r="M5241" t="str">
            <v>KIRGIZİSTAN</v>
          </cell>
        </row>
        <row r="5242">
          <cell r="E5242">
            <v>9</v>
          </cell>
          <cell r="F5242">
            <v>1</v>
          </cell>
          <cell r="H5242">
            <v>1</v>
          </cell>
          <cell r="L5242" t="str">
            <v>H</v>
          </cell>
          <cell r="M5242" t="str">
            <v>KIRGIZİSTAN</v>
          </cell>
        </row>
        <row r="5243">
          <cell r="E5243">
            <v>9</v>
          </cell>
          <cell r="F5243">
            <v>1</v>
          </cell>
          <cell r="H5243">
            <v>2</v>
          </cell>
          <cell r="L5243" t="str">
            <v>H</v>
          </cell>
          <cell r="M5243" t="str">
            <v>D</v>
          </cell>
        </row>
        <row r="5244">
          <cell r="E5244">
            <v>9</v>
          </cell>
          <cell r="F5244">
            <v>1</v>
          </cell>
          <cell r="H5244">
            <v>2</v>
          </cell>
          <cell r="L5244" t="str">
            <v>H</v>
          </cell>
          <cell r="M5244" t="str">
            <v>D</v>
          </cell>
        </row>
        <row r="5245">
          <cell r="E5245">
            <v>9</v>
          </cell>
          <cell r="F5245">
            <v>1</v>
          </cell>
          <cell r="H5245">
            <v>2</v>
          </cell>
          <cell r="L5245" t="str">
            <v>H</v>
          </cell>
          <cell r="M5245" t="str">
            <v>D</v>
          </cell>
        </row>
        <row r="5246">
          <cell r="E5246">
            <v>9</v>
          </cell>
          <cell r="F5246">
            <v>1</v>
          </cell>
          <cell r="H5246">
            <v>2</v>
          </cell>
          <cell r="L5246" t="str">
            <v>H</v>
          </cell>
          <cell r="M5246" t="str">
            <v>D</v>
          </cell>
        </row>
        <row r="5247">
          <cell r="E5247">
            <v>9</v>
          </cell>
          <cell r="F5247">
            <v>1</v>
          </cell>
          <cell r="H5247">
            <v>2</v>
          </cell>
          <cell r="L5247" t="str">
            <v>H</v>
          </cell>
          <cell r="M5247" t="str">
            <v>D</v>
          </cell>
        </row>
        <row r="5248">
          <cell r="E5248">
            <v>9</v>
          </cell>
          <cell r="F5248">
            <v>1</v>
          </cell>
          <cell r="H5248">
            <v>2</v>
          </cell>
          <cell r="L5248" t="str">
            <v>H</v>
          </cell>
          <cell r="M5248" t="str">
            <v>D</v>
          </cell>
        </row>
        <row r="5249">
          <cell r="E5249">
            <v>9</v>
          </cell>
          <cell r="F5249">
            <v>1</v>
          </cell>
          <cell r="H5249">
            <v>2</v>
          </cell>
          <cell r="L5249" t="str">
            <v>H</v>
          </cell>
          <cell r="M5249" t="str">
            <v>D</v>
          </cell>
        </row>
        <row r="5250">
          <cell r="E5250">
            <v>9</v>
          </cell>
          <cell r="F5250">
            <v>1</v>
          </cell>
          <cell r="H5250">
            <v>2</v>
          </cell>
          <cell r="L5250" t="str">
            <v>H</v>
          </cell>
          <cell r="M5250" t="str">
            <v>D</v>
          </cell>
        </row>
        <row r="5251">
          <cell r="E5251">
            <v>9</v>
          </cell>
          <cell r="F5251">
            <v>1</v>
          </cell>
          <cell r="H5251">
            <v>2</v>
          </cell>
          <cell r="L5251" t="str">
            <v>H</v>
          </cell>
          <cell r="M5251" t="str">
            <v>D</v>
          </cell>
        </row>
        <row r="5252">
          <cell r="E5252">
            <v>11</v>
          </cell>
          <cell r="F5252">
            <v>1</v>
          </cell>
          <cell r="H5252">
            <v>2</v>
          </cell>
          <cell r="L5252" t="str">
            <v>H</v>
          </cell>
          <cell r="M5252" t="str">
            <v>KIRGIZİSTAN</v>
          </cell>
        </row>
        <row r="5253">
          <cell r="E5253">
            <v>11</v>
          </cell>
          <cell r="F5253">
            <v>1</v>
          </cell>
          <cell r="H5253">
            <v>2</v>
          </cell>
          <cell r="L5253" t="str">
            <v>H</v>
          </cell>
          <cell r="M5253" t="str">
            <v>KIRGIZİSTAN</v>
          </cell>
        </row>
        <row r="5254">
          <cell r="E5254">
            <v>11</v>
          </cell>
          <cell r="F5254">
            <v>1</v>
          </cell>
          <cell r="H5254">
            <v>2</v>
          </cell>
          <cell r="L5254" t="str">
            <v>H</v>
          </cell>
          <cell r="M5254" t="str">
            <v>KIRGIZİSTAN</v>
          </cell>
        </row>
        <row r="5255">
          <cell r="E5255">
            <v>11</v>
          </cell>
          <cell r="F5255">
            <v>1</v>
          </cell>
          <cell r="H5255">
            <v>2</v>
          </cell>
          <cell r="L5255" t="str">
            <v>H</v>
          </cell>
          <cell r="M5255" t="str">
            <v>KIRGIZİSTAN</v>
          </cell>
        </row>
        <row r="5256">
          <cell r="E5256">
            <v>11</v>
          </cell>
          <cell r="F5256">
            <v>1</v>
          </cell>
          <cell r="H5256">
            <v>2</v>
          </cell>
          <cell r="L5256" t="str">
            <v>H</v>
          </cell>
          <cell r="M5256" t="str">
            <v>KIRGIZİSTAN</v>
          </cell>
        </row>
        <row r="5257">
          <cell r="E5257">
            <v>11</v>
          </cell>
          <cell r="F5257">
            <v>1</v>
          </cell>
          <cell r="H5257">
            <v>2</v>
          </cell>
          <cell r="L5257" t="str">
            <v>H</v>
          </cell>
          <cell r="M5257" t="str">
            <v>KIRGIZİSTAN</v>
          </cell>
        </row>
        <row r="5258">
          <cell r="E5258">
            <v>11</v>
          </cell>
          <cell r="F5258">
            <v>1</v>
          </cell>
          <cell r="H5258">
            <v>2</v>
          </cell>
          <cell r="L5258" t="str">
            <v>H</v>
          </cell>
          <cell r="M5258" t="str">
            <v>KIRGIZİSTAN</v>
          </cell>
        </row>
        <row r="5259">
          <cell r="E5259">
            <v>11</v>
          </cell>
          <cell r="F5259">
            <v>1</v>
          </cell>
          <cell r="H5259">
            <v>2</v>
          </cell>
          <cell r="L5259" t="str">
            <v>H</v>
          </cell>
          <cell r="M5259" t="str">
            <v>KIRGIZİSTAN</v>
          </cell>
        </row>
        <row r="5260">
          <cell r="E5260">
            <v>11</v>
          </cell>
          <cell r="F5260">
            <v>1</v>
          </cell>
          <cell r="H5260">
            <v>2</v>
          </cell>
          <cell r="L5260" t="str">
            <v>H</v>
          </cell>
          <cell r="M5260" t="str">
            <v>KIRGIZİSTAN</v>
          </cell>
        </row>
        <row r="5261">
          <cell r="E5261">
            <v>11</v>
          </cell>
          <cell r="F5261">
            <v>1</v>
          </cell>
          <cell r="H5261">
            <v>2</v>
          </cell>
          <cell r="L5261" t="str">
            <v>H</v>
          </cell>
          <cell r="M5261" t="str">
            <v>KIRGIZİSTAN</v>
          </cell>
        </row>
        <row r="5262">
          <cell r="E5262">
            <v>11</v>
          </cell>
          <cell r="F5262">
            <v>1</v>
          </cell>
          <cell r="H5262">
            <v>2</v>
          </cell>
          <cell r="L5262" t="str">
            <v>H</v>
          </cell>
          <cell r="M5262" t="str">
            <v>KIRGIZİSTAN</v>
          </cell>
        </row>
        <row r="5263">
          <cell r="E5263">
            <v>11</v>
          </cell>
          <cell r="F5263">
            <v>1</v>
          </cell>
          <cell r="H5263">
            <v>2</v>
          </cell>
          <cell r="L5263" t="str">
            <v>H</v>
          </cell>
          <cell r="M5263" t="str">
            <v>KIRGIZİSTAN</v>
          </cell>
        </row>
        <row r="5264">
          <cell r="E5264">
            <v>11</v>
          </cell>
          <cell r="F5264">
            <v>1</v>
          </cell>
          <cell r="H5264">
            <v>2</v>
          </cell>
          <cell r="L5264" t="str">
            <v>H</v>
          </cell>
          <cell r="M5264" t="str">
            <v>KIRGIZİSTAN</v>
          </cell>
        </row>
        <row r="5265">
          <cell r="E5265">
            <v>11</v>
          </cell>
          <cell r="F5265">
            <v>1</v>
          </cell>
          <cell r="H5265">
            <v>2</v>
          </cell>
          <cell r="L5265" t="str">
            <v>H</v>
          </cell>
          <cell r="M5265" t="str">
            <v>KIRGIZİSTAN</v>
          </cell>
        </row>
        <row r="5266">
          <cell r="E5266">
            <v>11</v>
          </cell>
          <cell r="F5266">
            <v>1</v>
          </cell>
          <cell r="H5266">
            <v>2</v>
          </cell>
          <cell r="L5266" t="str">
            <v>H</v>
          </cell>
          <cell r="M5266" t="str">
            <v>KIRGIZİSTAN</v>
          </cell>
        </row>
        <row r="5267">
          <cell r="E5267">
            <v>11</v>
          </cell>
          <cell r="F5267">
            <v>1</v>
          </cell>
          <cell r="H5267">
            <v>2</v>
          </cell>
          <cell r="L5267" t="str">
            <v>H</v>
          </cell>
          <cell r="M5267" t="str">
            <v>KIRGIZİSTAN</v>
          </cell>
        </row>
        <row r="5268">
          <cell r="E5268">
            <v>11</v>
          </cell>
          <cell r="F5268">
            <v>1</v>
          </cell>
          <cell r="H5268">
            <v>2</v>
          </cell>
          <cell r="L5268" t="str">
            <v>H</v>
          </cell>
          <cell r="M5268" t="str">
            <v>KIRGIZİSTAN</v>
          </cell>
        </row>
        <row r="5269">
          <cell r="E5269">
            <v>11</v>
          </cell>
          <cell r="F5269">
            <v>1</v>
          </cell>
          <cell r="H5269">
            <v>2</v>
          </cell>
          <cell r="L5269" t="str">
            <v>H</v>
          </cell>
          <cell r="M5269" t="str">
            <v>KIRGIZİSTAN</v>
          </cell>
        </row>
        <row r="5270">
          <cell r="E5270">
            <v>11</v>
          </cell>
          <cell r="F5270">
            <v>1</v>
          </cell>
          <cell r="H5270">
            <v>2</v>
          </cell>
          <cell r="L5270" t="str">
            <v>H</v>
          </cell>
          <cell r="M5270" t="str">
            <v>KIRGIZİSTAN</v>
          </cell>
        </row>
        <row r="5271">
          <cell r="E5271">
            <v>11</v>
          </cell>
          <cell r="F5271">
            <v>1</v>
          </cell>
          <cell r="H5271">
            <v>2</v>
          </cell>
          <cell r="L5271">
            <v>1</v>
          </cell>
          <cell r="M5271" t="str">
            <v>KIRGIZİSTAN</v>
          </cell>
        </row>
        <row r="5272">
          <cell r="E5272">
            <v>11</v>
          </cell>
          <cell r="F5272">
            <v>1</v>
          </cell>
          <cell r="H5272">
            <v>2</v>
          </cell>
          <cell r="L5272" t="str">
            <v>H</v>
          </cell>
          <cell r="M5272" t="str">
            <v>KIRGIZİSTAN</v>
          </cell>
        </row>
        <row r="5273">
          <cell r="E5273">
            <v>11</v>
          </cell>
          <cell r="F5273">
            <v>1</v>
          </cell>
          <cell r="H5273">
            <v>2</v>
          </cell>
          <cell r="L5273" t="str">
            <v>H</v>
          </cell>
          <cell r="M5273" t="str">
            <v>KIRGIZİSTAN</v>
          </cell>
        </row>
        <row r="5274">
          <cell r="E5274">
            <v>11</v>
          </cell>
          <cell r="F5274">
            <v>1</v>
          </cell>
          <cell r="H5274">
            <v>2</v>
          </cell>
          <cell r="L5274" t="str">
            <v>H</v>
          </cell>
          <cell r="M5274" t="str">
            <v>KIRGIZİSTAN</v>
          </cell>
        </row>
        <row r="5275">
          <cell r="E5275">
            <v>11</v>
          </cell>
          <cell r="F5275">
            <v>1</v>
          </cell>
          <cell r="H5275">
            <v>2</v>
          </cell>
          <cell r="L5275" t="str">
            <v>H</v>
          </cell>
          <cell r="M5275" t="str">
            <v>KIRGIZİSTAN</v>
          </cell>
        </row>
        <row r="5276">
          <cell r="E5276">
            <v>11</v>
          </cell>
          <cell r="F5276">
            <v>2</v>
          </cell>
          <cell r="H5276">
            <v>2</v>
          </cell>
          <cell r="L5276" t="str">
            <v>H</v>
          </cell>
          <cell r="M5276" t="str">
            <v>KIRGIZİSTAN</v>
          </cell>
        </row>
        <row r="5277">
          <cell r="E5277">
            <v>11</v>
          </cell>
          <cell r="F5277">
            <v>2</v>
          </cell>
          <cell r="H5277">
            <v>2</v>
          </cell>
          <cell r="L5277" t="str">
            <v>H</v>
          </cell>
          <cell r="M5277" t="str">
            <v>KIRGIZİSTAN</v>
          </cell>
        </row>
        <row r="5278">
          <cell r="E5278">
            <v>11</v>
          </cell>
          <cell r="F5278">
            <v>2</v>
          </cell>
          <cell r="H5278">
            <v>2</v>
          </cell>
          <cell r="L5278" t="str">
            <v>H</v>
          </cell>
          <cell r="M5278" t="str">
            <v>KIRGIZİSTAN</v>
          </cell>
        </row>
        <row r="5279">
          <cell r="E5279">
            <v>11</v>
          </cell>
          <cell r="F5279">
            <v>2</v>
          </cell>
          <cell r="H5279">
            <v>2</v>
          </cell>
          <cell r="L5279" t="str">
            <v>H</v>
          </cell>
          <cell r="M5279" t="str">
            <v>KIRGIZİSTAN</v>
          </cell>
        </row>
        <row r="5280">
          <cell r="E5280">
            <v>11</v>
          </cell>
          <cell r="F5280">
            <v>2</v>
          </cell>
          <cell r="H5280">
            <v>2</v>
          </cell>
          <cell r="L5280" t="str">
            <v>H</v>
          </cell>
          <cell r="M5280" t="str">
            <v>KIRGIZİSTAN</v>
          </cell>
        </row>
        <row r="5281">
          <cell r="E5281">
            <v>11</v>
          </cell>
          <cell r="F5281">
            <v>2</v>
          </cell>
          <cell r="H5281">
            <v>2</v>
          </cell>
          <cell r="L5281" t="str">
            <v>H</v>
          </cell>
          <cell r="M5281" t="str">
            <v>KIRGIZİSTAN</v>
          </cell>
        </row>
        <row r="5282">
          <cell r="E5282">
            <v>11</v>
          </cell>
          <cell r="F5282">
            <v>2</v>
          </cell>
          <cell r="H5282">
            <v>2</v>
          </cell>
          <cell r="L5282" t="str">
            <v>H</v>
          </cell>
          <cell r="M5282" t="str">
            <v>KIRGIZİSTAN</v>
          </cell>
        </row>
        <row r="5283">
          <cell r="E5283">
            <v>11</v>
          </cell>
          <cell r="F5283">
            <v>2</v>
          </cell>
          <cell r="H5283">
            <v>2</v>
          </cell>
          <cell r="L5283" t="str">
            <v>H</v>
          </cell>
          <cell r="M5283" t="str">
            <v>KIRGIZİSTAN</v>
          </cell>
        </row>
        <row r="5284">
          <cell r="E5284">
            <v>11</v>
          </cell>
          <cell r="F5284">
            <v>2</v>
          </cell>
          <cell r="H5284">
            <v>2</v>
          </cell>
          <cell r="L5284" t="str">
            <v>H</v>
          </cell>
          <cell r="M5284" t="str">
            <v>KIRGIZİSTAN</v>
          </cell>
        </row>
        <row r="5285">
          <cell r="E5285">
            <v>11</v>
          </cell>
          <cell r="F5285">
            <v>2</v>
          </cell>
          <cell r="H5285">
            <v>2</v>
          </cell>
          <cell r="L5285">
            <v>1</v>
          </cell>
          <cell r="M5285" t="str">
            <v>KIRGIZİSTAN</v>
          </cell>
        </row>
        <row r="5286">
          <cell r="E5286">
            <v>11</v>
          </cell>
          <cell r="F5286">
            <v>2</v>
          </cell>
          <cell r="H5286">
            <v>2</v>
          </cell>
          <cell r="L5286" t="str">
            <v>H</v>
          </cell>
          <cell r="M5286" t="str">
            <v>KIRGIZİSTAN</v>
          </cell>
        </row>
        <row r="5287">
          <cell r="E5287">
            <v>11</v>
          </cell>
          <cell r="F5287">
            <v>2</v>
          </cell>
          <cell r="H5287">
            <v>2</v>
          </cell>
          <cell r="L5287" t="str">
            <v>H</v>
          </cell>
          <cell r="M5287" t="str">
            <v>KIRGIZİSTAN</v>
          </cell>
        </row>
        <row r="5288">
          <cell r="E5288">
            <v>11</v>
          </cell>
          <cell r="F5288">
            <v>2</v>
          </cell>
          <cell r="H5288">
            <v>2</v>
          </cell>
          <cell r="L5288" t="str">
            <v>H</v>
          </cell>
          <cell r="M5288" t="str">
            <v>KIRGIZİSTAN</v>
          </cell>
        </row>
        <row r="5289">
          <cell r="E5289">
            <v>11</v>
          </cell>
          <cell r="F5289">
            <v>2</v>
          </cell>
          <cell r="H5289">
            <v>2</v>
          </cell>
          <cell r="L5289" t="str">
            <v>H</v>
          </cell>
          <cell r="M5289" t="str">
            <v>KIRGIZİSTAN</v>
          </cell>
        </row>
        <row r="5290">
          <cell r="E5290">
            <v>11</v>
          </cell>
          <cell r="F5290">
            <v>2</v>
          </cell>
          <cell r="H5290">
            <v>2</v>
          </cell>
          <cell r="L5290" t="str">
            <v>H</v>
          </cell>
          <cell r="M5290" t="str">
            <v>KIRGIZİSTAN</v>
          </cell>
        </row>
        <row r="5291">
          <cell r="E5291">
            <v>11</v>
          </cell>
          <cell r="F5291">
            <v>2</v>
          </cell>
          <cell r="H5291">
            <v>2</v>
          </cell>
          <cell r="L5291" t="str">
            <v>H</v>
          </cell>
          <cell r="M5291" t="str">
            <v>KIRGIZİSTAN</v>
          </cell>
        </row>
        <row r="5292">
          <cell r="E5292">
            <v>11</v>
          </cell>
          <cell r="F5292">
            <v>2</v>
          </cell>
          <cell r="H5292">
            <v>2</v>
          </cell>
          <cell r="L5292" t="str">
            <v>H</v>
          </cell>
          <cell r="M5292" t="str">
            <v>KIRGIZİSTAN</v>
          </cell>
        </row>
        <row r="5293">
          <cell r="E5293">
            <v>11</v>
          </cell>
          <cell r="F5293">
            <v>2</v>
          </cell>
          <cell r="H5293">
            <v>2</v>
          </cell>
          <cell r="L5293" t="str">
            <v>H</v>
          </cell>
          <cell r="M5293" t="str">
            <v>KIRGIZİSTAN</v>
          </cell>
        </row>
        <row r="5294">
          <cell r="E5294">
            <v>11</v>
          </cell>
          <cell r="F5294">
            <v>2</v>
          </cell>
          <cell r="H5294">
            <v>2</v>
          </cell>
          <cell r="L5294" t="str">
            <v>H</v>
          </cell>
          <cell r="M5294" t="str">
            <v>KIRGIZİSTAN</v>
          </cell>
        </row>
        <row r="5295">
          <cell r="E5295">
            <v>11</v>
          </cell>
          <cell r="F5295">
            <v>2</v>
          </cell>
          <cell r="H5295">
            <v>2</v>
          </cell>
          <cell r="L5295" t="str">
            <v>H</v>
          </cell>
          <cell r="M5295" t="str">
            <v>KIRGIZİSTAN</v>
          </cell>
        </row>
        <row r="5296">
          <cell r="E5296">
            <v>11</v>
          </cell>
          <cell r="F5296">
            <v>2</v>
          </cell>
          <cell r="H5296">
            <v>2</v>
          </cell>
          <cell r="L5296" t="str">
            <v>H</v>
          </cell>
          <cell r="M5296" t="str">
            <v>KIRGIZİSTAN</v>
          </cell>
        </row>
        <row r="5297">
          <cell r="E5297">
            <v>11</v>
          </cell>
          <cell r="F5297">
            <v>2</v>
          </cell>
          <cell r="H5297">
            <v>2</v>
          </cell>
          <cell r="L5297" t="str">
            <v>H</v>
          </cell>
          <cell r="M5297" t="str">
            <v>KIRGIZİSTAN</v>
          </cell>
        </row>
        <row r="5298">
          <cell r="E5298">
            <v>11</v>
          </cell>
          <cell r="F5298">
            <v>2</v>
          </cell>
          <cell r="H5298">
            <v>2</v>
          </cell>
          <cell r="L5298" t="str">
            <v>H</v>
          </cell>
          <cell r="M5298" t="str">
            <v>KIRGIZİSTAN</v>
          </cell>
        </row>
        <row r="5299">
          <cell r="E5299">
            <v>11</v>
          </cell>
          <cell r="F5299">
            <v>2</v>
          </cell>
          <cell r="H5299">
            <v>2</v>
          </cell>
          <cell r="L5299" t="str">
            <v>H</v>
          </cell>
          <cell r="M5299" t="str">
            <v>KIRGIZİSTAN</v>
          </cell>
        </row>
        <row r="5300">
          <cell r="E5300">
            <v>11</v>
          </cell>
          <cell r="F5300">
            <v>2</v>
          </cell>
          <cell r="H5300">
            <v>2</v>
          </cell>
          <cell r="L5300" t="str">
            <v>H</v>
          </cell>
          <cell r="M5300" t="str">
            <v>KIRGIZİSTAN</v>
          </cell>
        </row>
        <row r="5301">
          <cell r="E5301">
            <v>11</v>
          </cell>
          <cell r="F5301">
            <v>2</v>
          </cell>
          <cell r="H5301">
            <v>2</v>
          </cell>
          <cell r="L5301" t="str">
            <v>H</v>
          </cell>
          <cell r="M5301" t="str">
            <v>KIRGIZİSTAN</v>
          </cell>
        </row>
        <row r="5302">
          <cell r="E5302">
            <v>11</v>
          </cell>
          <cell r="F5302">
            <v>2</v>
          </cell>
          <cell r="H5302">
            <v>2</v>
          </cell>
          <cell r="L5302" t="str">
            <v>H</v>
          </cell>
          <cell r="M5302" t="str">
            <v>KIRGIZİSTAN</v>
          </cell>
        </row>
        <row r="5303">
          <cell r="E5303">
            <v>11</v>
          </cell>
          <cell r="F5303">
            <v>2</v>
          </cell>
          <cell r="H5303">
            <v>2</v>
          </cell>
          <cell r="L5303" t="str">
            <v>H</v>
          </cell>
          <cell r="M5303" t="str">
            <v>KIRGIZİSTAN</v>
          </cell>
        </row>
        <row r="5304">
          <cell r="E5304">
            <v>12</v>
          </cell>
          <cell r="F5304">
            <v>1</v>
          </cell>
          <cell r="H5304">
            <v>2</v>
          </cell>
          <cell r="L5304" t="str">
            <v>H</v>
          </cell>
          <cell r="M5304" t="str">
            <v>KIRGIZİSTAN</v>
          </cell>
        </row>
        <row r="5305">
          <cell r="E5305">
            <v>12</v>
          </cell>
          <cell r="F5305">
            <v>1</v>
          </cell>
          <cell r="H5305">
            <v>2</v>
          </cell>
          <cell r="L5305" t="str">
            <v>H</v>
          </cell>
          <cell r="M5305" t="str">
            <v>KIRGIZİSTAN</v>
          </cell>
        </row>
        <row r="5306">
          <cell r="E5306">
            <v>12</v>
          </cell>
          <cell r="F5306">
            <v>1</v>
          </cell>
          <cell r="H5306">
            <v>2</v>
          </cell>
          <cell r="L5306" t="str">
            <v>H</v>
          </cell>
          <cell r="M5306" t="str">
            <v>KIRGIZİSTAN</v>
          </cell>
        </row>
        <row r="5307">
          <cell r="E5307">
            <v>12</v>
          </cell>
          <cell r="F5307">
            <v>1</v>
          </cell>
          <cell r="H5307">
            <v>2</v>
          </cell>
          <cell r="L5307">
            <v>1</v>
          </cell>
          <cell r="M5307" t="str">
            <v>KIRGIZİSTAN</v>
          </cell>
        </row>
        <row r="5308">
          <cell r="E5308">
            <v>12</v>
          </cell>
          <cell r="F5308">
            <v>1</v>
          </cell>
          <cell r="H5308">
            <v>2</v>
          </cell>
          <cell r="L5308">
            <v>1</v>
          </cell>
          <cell r="M5308" t="str">
            <v>KIRGIZİSTAN</v>
          </cell>
        </row>
        <row r="5309">
          <cell r="E5309">
            <v>12</v>
          </cell>
          <cell r="F5309">
            <v>1</v>
          </cell>
          <cell r="H5309">
            <v>2</v>
          </cell>
          <cell r="L5309">
            <v>1</v>
          </cell>
          <cell r="M5309" t="str">
            <v>KIRGIZİSTAN</v>
          </cell>
        </row>
        <row r="5310">
          <cell r="E5310">
            <v>12</v>
          </cell>
          <cell r="F5310">
            <v>1</v>
          </cell>
          <cell r="H5310">
            <v>2</v>
          </cell>
          <cell r="L5310" t="str">
            <v>H</v>
          </cell>
          <cell r="M5310" t="str">
            <v>KIRGIZİSTAN</v>
          </cell>
        </row>
        <row r="5311">
          <cell r="E5311">
            <v>12</v>
          </cell>
          <cell r="F5311">
            <v>1</v>
          </cell>
          <cell r="H5311">
            <v>2</v>
          </cell>
          <cell r="L5311" t="str">
            <v>H</v>
          </cell>
          <cell r="M5311" t="str">
            <v>KIRGIZİSTAN</v>
          </cell>
        </row>
        <row r="5312">
          <cell r="E5312">
            <v>12</v>
          </cell>
          <cell r="F5312">
            <v>1</v>
          </cell>
          <cell r="H5312">
            <v>2</v>
          </cell>
          <cell r="L5312" t="str">
            <v>H</v>
          </cell>
          <cell r="M5312" t="str">
            <v>KIRGIZİSTAN</v>
          </cell>
        </row>
        <row r="5313">
          <cell r="E5313">
            <v>12</v>
          </cell>
          <cell r="F5313">
            <v>1</v>
          </cell>
          <cell r="H5313">
            <v>2</v>
          </cell>
          <cell r="L5313" t="str">
            <v>H</v>
          </cell>
          <cell r="M5313" t="str">
            <v>KIRGIZİSTAN</v>
          </cell>
        </row>
        <row r="5314">
          <cell r="E5314">
            <v>12</v>
          </cell>
          <cell r="F5314">
            <v>1</v>
          </cell>
          <cell r="H5314">
            <v>2</v>
          </cell>
          <cell r="L5314" t="str">
            <v>H</v>
          </cell>
          <cell r="M5314" t="str">
            <v>KIRGIZİSTAN</v>
          </cell>
        </row>
        <row r="5315">
          <cell r="E5315">
            <v>12</v>
          </cell>
          <cell r="F5315">
            <v>1</v>
          </cell>
          <cell r="H5315">
            <v>2</v>
          </cell>
          <cell r="L5315" t="str">
            <v>H</v>
          </cell>
          <cell r="M5315" t="str">
            <v>SNG</v>
          </cell>
        </row>
        <row r="5316">
          <cell r="E5316">
            <v>12</v>
          </cell>
          <cell r="F5316">
            <v>1</v>
          </cell>
          <cell r="H5316">
            <v>2</v>
          </cell>
          <cell r="L5316">
            <v>1</v>
          </cell>
          <cell r="M5316" t="str">
            <v>KIRGIZİSTAN</v>
          </cell>
        </row>
        <row r="5317">
          <cell r="E5317">
            <v>12</v>
          </cell>
          <cell r="F5317">
            <v>1</v>
          </cell>
          <cell r="H5317">
            <v>2</v>
          </cell>
          <cell r="L5317" t="str">
            <v>H</v>
          </cell>
          <cell r="M5317" t="str">
            <v>KIRGIZİSTAN</v>
          </cell>
        </row>
        <row r="5318">
          <cell r="E5318">
            <v>12</v>
          </cell>
          <cell r="F5318">
            <v>1</v>
          </cell>
          <cell r="H5318">
            <v>2</v>
          </cell>
          <cell r="L5318" t="str">
            <v>H</v>
          </cell>
          <cell r="M5318" t="str">
            <v>KIRGIZİSTAN</v>
          </cell>
        </row>
        <row r="5319">
          <cell r="E5319">
            <v>12</v>
          </cell>
          <cell r="F5319">
            <v>1</v>
          </cell>
          <cell r="H5319">
            <v>2</v>
          </cell>
          <cell r="L5319">
            <v>1</v>
          </cell>
          <cell r="M5319" t="str">
            <v>KIRGIZİSTAN</v>
          </cell>
        </row>
        <row r="5320">
          <cell r="E5320">
            <v>12</v>
          </cell>
          <cell r="F5320">
            <v>1</v>
          </cell>
          <cell r="H5320">
            <v>2</v>
          </cell>
          <cell r="L5320">
            <v>1</v>
          </cell>
          <cell r="M5320" t="str">
            <v>KIRGIZİSTAN</v>
          </cell>
        </row>
        <row r="5321">
          <cell r="E5321">
            <v>12</v>
          </cell>
          <cell r="F5321">
            <v>1</v>
          </cell>
          <cell r="H5321">
            <v>2</v>
          </cell>
          <cell r="L5321" t="str">
            <v>H</v>
          </cell>
          <cell r="M5321" t="str">
            <v>KIRGIZİSTAN</v>
          </cell>
        </row>
        <row r="5322">
          <cell r="E5322">
            <v>12</v>
          </cell>
          <cell r="F5322">
            <v>1</v>
          </cell>
          <cell r="H5322">
            <v>2</v>
          </cell>
          <cell r="L5322" t="str">
            <v>H</v>
          </cell>
          <cell r="M5322" t="str">
            <v>KIRGIZİSTAN</v>
          </cell>
        </row>
        <row r="5323">
          <cell r="E5323">
            <v>12</v>
          </cell>
          <cell r="F5323">
            <v>2</v>
          </cell>
          <cell r="H5323">
            <v>2</v>
          </cell>
          <cell r="L5323" t="str">
            <v>H</v>
          </cell>
          <cell r="M5323" t="str">
            <v>KIRGIZİSTAN</v>
          </cell>
        </row>
        <row r="5324">
          <cell r="E5324">
            <v>12</v>
          </cell>
          <cell r="F5324">
            <v>2</v>
          </cell>
          <cell r="H5324">
            <v>2</v>
          </cell>
          <cell r="L5324" t="str">
            <v>H</v>
          </cell>
          <cell r="M5324" t="str">
            <v>KIRGIZİSTAN</v>
          </cell>
        </row>
        <row r="5325">
          <cell r="E5325">
            <v>12</v>
          </cell>
          <cell r="F5325">
            <v>2</v>
          </cell>
          <cell r="H5325">
            <v>2</v>
          </cell>
          <cell r="L5325">
            <v>1</v>
          </cell>
          <cell r="M5325" t="str">
            <v>KIRGIZİSTAN</v>
          </cell>
        </row>
        <row r="5326">
          <cell r="E5326">
            <v>12</v>
          </cell>
          <cell r="F5326">
            <v>2</v>
          </cell>
          <cell r="H5326">
            <v>2</v>
          </cell>
          <cell r="L5326" t="str">
            <v>H</v>
          </cell>
          <cell r="M5326" t="str">
            <v>KIRGIZİSTAN</v>
          </cell>
        </row>
        <row r="5327">
          <cell r="E5327">
            <v>12</v>
          </cell>
          <cell r="F5327">
            <v>2</v>
          </cell>
          <cell r="H5327">
            <v>2</v>
          </cell>
          <cell r="L5327" t="str">
            <v>H</v>
          </cell>
          <cell r="M5327" t="str">
            <v>KIRGIZİSTAN</v>
          </cell>
        </row>
        <row r="5328">
          <cell r="E5328">
            <v>12</v>
          </cell>
          <cell r="F5328">
            <v>2</v>
          </cell>
          <cell r="H5328">
            <v>2</v>
          </cell>
          <cell r="L5328">
            <v>1</v>
          </cell>
          <cell r="M5328" t="str">
            <v>KIRGIZİSTAN</v>
          </cell>
        </row>
        <row r="5329">
          <cell r="E5329">
            <v>12</v>
          </cell>
          <cell r="F5329">
            <v>2</v>
          </cell>
          <cell r="H5329">
            <v>2</v>
          </cell>
          <cell r="L5329" t="str">
            <v>H</v>
          </cell>
          <cell r="M5329" t="str">
            <v>KIRGIZİSTAN</v>
          </cell>
        </row>
        <row r="5330">
          <cell r="E5330">
            <v>12</v>
          </cell>
          <cell r="F5330">
            <v>2</v>
          </cell>
          <cell r="H5330">
            <v>2</v>
          </cell>
          <cell r="L5330" t="str">
            <v>H</v>
          </cell>
          <cell r="M5330" t="str">
            <v>KIRGIZİSTAN</v>
          </cell>
        </row>
        <row r="5331">
          <cell r="E5331">
            <v>12</v>
          </cell>
          <cell r="F5331">
            <v>2</v>
          </cell>
          <cell r="H5331">
            <v>2</v>
          </cell>
          <cell r="L5331" t="str">
            <v>H</v>
          </cell>
          <cell r="M5331" t="str">
            <v>KIRGIZİSTAN</v>
          </cell>
        </row>
        <row r="5332">
          <cell r="E5332">
            <v>12</v>
          </cell>
          <cell r="F5332">
            <v>2</v>
          </cell>
          <cell r="H5332">
            <v>2</v>
          </cell>
          <cell r="L5332" t="str">
            <v>H</v>
          </cell>
          <cell r="M5332" t="str">
            <v>KIRGIZİSTAN</v>
          </cell>
        </row>
        <row r="5333">
          <cell r="E5333">
            <v>12</v>
          </cell>
          <cell r="F5333">
            <v>2</v>
          </cell>
          <cell r="H5333">
            <v>2</v>
          </cell>
          <cell r="L5333" t="str">
            <v>H</v>
          </cell>
          <cell r="M5333" t="str">
            <v>KIRGIZİSTAN</v>
          </cell>
        </row>
        <row r="5334">
          <cell r="E5334">
            <v>12</v>
          </cell>
          <cell r="F5334">
            <v>2</v>
          </cell>
          <cell r="H5334">
            <v>2</v>
          </cell>
          <cell r="L5334" t="str">
            <v>H</v>
          </cell>
          <cell r="M5334" t="str">
            <v>KIRGIZİSTAN</v>
          </cell>
        </row>
        <row r="5335">
          <cell r="E5335">
            <v>12</v>
          </cell>
          <cell r="F5335">
            <v>2</v>
          </cell>
          <cell r="H5335">
            <v>2</v>
          </cell>
          <cell r="L5335" t="str">
            <v>H</v>
          </cell>
          <cell r="M5335" t="str">
            <v>KIRGIZİSTAN</v>
          </cell>
        </row>
        <row r="5336">
          <cell r="E5336">
            <v>12</v>
          </cell>
          <cell r="F5336">
            <v>2</v>
          </cell>
          <cell r="H5336">
            <v>2</v>
          </cell>
          <cell r="L5336" t="str">
            <v>H</v>
          </cell>
          <cell r="M5336" t="str">
            <v>KIRGIZİSTAN</v>
          </cell>
        </row>
        <row r="5337">
          <cell r="E5337">
            <v>12</v>
          </cell>
          <cell r="F5337">
            <v>2</v>
          </cell>
          <cell r="H5337">
            <v>2</v>
          </cell>
          <cell r="L5337" t="str">
            <v>H</v>
          </cell>
          <cell r="M5337" t="str">
            <v>KIRGIZİSTAN</v>
          </cell>
        </row>
        <row r="5338">
          <cell r="E5338">
            <v>12</v>
          </cell>
          <cell r="F5338">
            <v>2</v>
          </cell>
          <cell r="H5338">
            <v>2</v>
          </cell>
          <cell r="L5338" t="str">
            <v>H</v>
          </cell>
          <cell r="M5338" t="str">
            <v>KIRGIZİSTAN</v>
          </cell>
        </row>
        <row r="5339">
          <cell r="E5339">
            <v>12</v>
          </cell>
          <cell r="F5339">
            <v>2</v>
          </cell>
          <cell r="H5339">
            <v>2</v>
          </cell>
          <cell r="L5339" t="str">
            <v>H</v>
          </cell>
          <cell r="M5339" t="str">
            <v>KIRGIZİSTAN</v>
          </cell>
        </row>
        <row r="5340">
          <cell r="E5340">
            <v>12</v>
          </cell>
          <cell r="F5340">
            <v>2</v>
          </cell>
          <cell r="H5340">
            <v>2</v>
          </cell>
          <cell r="L5340" t="str">
            <v>H</v>
          </cell>
          <cell r="M5340" t="str">
            <v>KIRGIZİSTAN</v>
          </cell>
        </row>
        <row r="5341">
          <cell r="E5341">
            <v>12</v>
          </cell>
          <cell r="F5341">
            <v>2</v>
          </cell>
          <cell r="H5341">
            <v>2</v>
          </cell>
          <cell r="L5341" t="str">
            <v>H</v>
          </cell>
          <cell r="M5341" t="str">
            <v>KIRGIZİSTAN</v>
          </cell>
        </row>
        <row r="5342">
          <cell r="E5342">
            <v>12</v>
          </cell>
          <cell r="F5342">
            <v>2</v>
          </cell>
          <cell r="H5342">
            <v>2</v>
          </cell>
          <cell r="L5342" t="str">
            <v>H</v>
          </cell>
          <cell r="M5342" t="str">
            <v>KIRGIZİSTAN</v>
          </cell>
        </row>
        <row r="5343">
          <cell r="E5343">
            <v>12</v>
          </cell>
          <cell r="F5343">
            <v>2</v>
          </cell>
          <cell r="H5343">
            <v>2</v>
          </cell>
          <cell r="L5343" t="str">
            <v>H</v>
          </cell>
          <cell r="M5343" t="str">
            <v>KIRGIZİSTAN</v>
          </cell>
        </row>
        <row r="5344">
          <cell r="E5344">
            <v>12</v>
          </cell>
          <cell r="F5344">
            <v>2</v>
          </cell>
          <cell r="H5344">
            <v>2</v>
          </cell>
          <cell r="L5344" t="str">
            <v>H</v>
          </cell>
          <cell r="M5344" t="str">
            <v>KIRGIZİSTAN</v>
          </cell>
        </row>
        <row r="5345">
          <cell r="E5345">
            <v>12</v>
          </cell>
          <cell r="F5345">
            <v>2</v>
          </cell>
          <cell r="H5345">
            <v>2</v>
          </cell>
          <cell r="L5345" t="str">
            <v>H</v>
          </cell>
          <cell r="M5345" t="str">
            <v>KIRGIZİSTAN</v>
          </cell>
        </row>
        <row r="5346">
          <cell r="E5346">
            <v>12</v>
          </cell>
          <cell r="F5346">
            <v>2</v>
          </cell>
          <cell r="H5346">
            <v>2</v>
          </cell>
          <cell r="L5346" t="str">
            <v>H</v>
          </cell>
          <cell r="M5346" t="str">
            <v>KIRGIZİSTAN</v>
          </cell>
        </row>
        <row r="5347">
          <cell r="E5347">
            <v>12</v>
          </cell>
          <cell r="F5347">
            <v>2</v>
          </cell>
          <cell r="H5347">
            <v>2</v>
          </cell>
          <cell r="L5347" t="str">
            <v>H</v>
          </cell>
          <cell r="M5347" t="str">
            <v>KIRGIZİSTAN</v>
          </cell>
        </row>
        <row r="5348">
          <cell r="E5348">
            <v>12</v>
          </cell>
          <cell r="F5348">
            <v>2</v>
          </cell>
          <cell r="H5348">
            <v>2</v>
          </cell>
          <cell r="L5348" t="str">
            <v>H</v>
          </cell>
          <cell r="M5348" t="str">
            <v>KIRGIZİSTAN</v>
          </cell>
        </row>
        <row r="5349">
          <cell r="E5349">
            <v>12</v>
          </cell>
          <cell r="F5349">
            <v>2</v>
          </cell>
          <cell r="H5349">
            <v>2</v>
          </cell>
          <cell r="L5349" t="str">
            <v>H</v>
          </cell>
          <cell r="M5349" t="str">
            <v>KIRGIZİSTAN</v>
          </cell>
        </row>
        <row r="5350">
          <cell r="E5350">
            <v>12</v>
          </cell>
          <cell r="F5350">
            <v>2</v>
          </cell>
          <cell r="H5350">
            <v>2</v>
          </cell>
          <cell r="L5350" t="str">
            <v>H</v>
          </cell>
          <cell r="M5350" t="str">
            <v>KIRGIZİSTAN</v>
          </cell>
        </row>
        <row r="5351">
          <cell r="E5351">
            <v>12</v>
          </cell>
          <cell r="F5351">
            <v>2</v>
          </cell>
          <cell r="H5351">
            <v>2</v>
          </cell>
          <cell r="L5351" t="str">
            <v>H</v>
          </cell>
          <cell r="M5351" t="str">
            <v>KIRGIZİSTAN</v>
          </cell>
        </row>
        <row r="5352">
          <cell r="E5352">
            <v>12</v>
          </cell>
          <cell r="F5352">
            <v>2</v>
          </cell>
          <cell r="H5352">
            <v>2</v>
          </cell>
          <cell r="L5352" t="str">
            <v>H</v>
          </cell>
          <cell r="M5352" t="str">
            <v>KIRGIZİSTAN</v>
          </cell>
        </row>
        <row r="5353">
          <cell r="E5353">
            <v>12</v>
          </cell>
          <cell r="F5353">
            <v>3</v>
          </cell>
          <cell r="H5353">
            <v>2</v>
          </cell>
          <cell r="L5353" t="str">
            <v>H</v>
          </cell>
          <cell r="M5353" t="str">
            <v>KIRGIZİSTAN</v>
          </cell>
        </row>
        <row r="5354">
          <cell r="E5354">
            <v>12</v>
          </cell>
          <cell r="F5354">
            <v>3</v>
          </cell>
          <cell r="H5354">
            <v>2</v>
          </cell>
          <cell r="L5354" t="str">
            <v>H</v>
          </cell>
          <cell r="M5354" t="str">
            <v>KIRGIZİSTAN</v>
          </cell>
        </row>
        <row r="5355">
          <cell r="E5355">
            <v>12</v>
          </cell>
          <cell r="F5355">
            <v>3</v>
          </cell>
          <cell r="H5355">
            <v>2</v>
          </cell>
          <cell r="L5355" t="str">
            <v>H</v>
          </cell>
          <cell r="M5355" t="str">
            <v>KIRGIZİSTAN</v>
          </cell>
        </row>
        <row r="5356">
          <cell r="E5356">
            <v>12</v>
          </cell>
          <cell r="F5356">
            <v>3</v>
          </cell>
          <cell r="H5356">
            <v>2</v>
          </cell>
          <cell r="L5356" t="str">
            <v>H</v>
          </cell>
          <cell r="M5356" t="str">
            <v>KIRGIZİSTAN</v>
          </cell>
        </row>
        <row r="5357">
          <cell r="E5357">
            <v>12</v>
          </cell>
          <cell r="F5357">
            <v>3</v>
          </cell>
          <cell r="H5357">
            <v>2</v>
          </cell>
          <cell r="L5357" t="str">
            <v>H</v>
          </cell>
          <cell r="M5357" t="str">
            <v>KIRGIZİSTAN</v>
          </cell>
        </row>
        <row r="5358">
          <cell r="E5358">
            <v>12</v>
          </cell>
          <cell r="F5358">
            <v>3</v>
          </cell>
          <cell r="H5358">
            <v>2</v>
          </cell>
          <cell r="L5358" t="str">
            <v>H</v>
          </cell>
          <cell r="M5358" t="str">
            <v>KIRGIZİSTAN</v>
          </cell>
        </row>
        <row r="5359">
          <cell r="E5359">
            <v>12</v>
          </cell>
          <cell r="F5359">
            <v>3</v>
          </cell>
          <cell r="H5359">
            <v>2</v>
          </cell>
          <cell r="L5359" t="str">
            <v>H</v>
          </cell>
          <cell r="M5359" t="str">
            <v>KIRGIZİSTAN</v>
          </cell>
        </row>
        <row r="5360">
          <cell r="E5360">
            <v>12</v>
          </cell>
          <cell r="F5360">
            <v>3</v>
          </cell>
          <cell r="H5360">
            <v>2</v>
          </cell>
          <cell r="L5360" t="str">
            <v>H</v>
          </cell>
          <cell r="M5360" t="str">
            <v>KIRGIZİSTAN</v>
          </cell>
        </row>
        <row r="5361">
          <cell r="E5361">
            <v>12</v>
          </cell>
          <cell r="F5361">
            <v>3</v>
          </cell>
          <cell r="H5361">
            <v>2</v>
          </cell>
          <cell r="L5361" t="str">
            <v>H</v>
          </cell>
          <cell r="M5361" t="str">
            <v>KIRGIZİSTAN</v>
          </cell>
        </row>
        <row r="5362">
          <cell r="E5362">
            <v>12</v>
          </cell>
          <cell r="F5362">
            <v>3</v>
          </cell>
          <cell r="H5362">
            <v>2</v>
          </cell>
          <cell r="L5362" t="str">
            <v>H</v>
          </cell>
          <cell r="M5362" t="str">
            <v>KIRGIZİSTAN</v>
          </cell>
        </row>
        <row r="5363">
          <cell r="E5363">
            <v>12</v>
          </cell>
          <cell r="F5363">
            <v>3</v>
          </cell>
          <cell r="H5363">
            <v>2</v>
          </cell>
          <cell r="L5363" t="str">
            <v>H</v>
          </cell>
          <cell r="M5363" t="str">
            <v>KIRGIZİSTAN</v>
          </cell>
        </row>
        <row r="5364">
          <cell r="E5364">
            <v>12</v>
          </cell>
          <cell r="F5364">
            <v>3</v>
          </cell>
          <cell r="H5364">
            <v>2</v>
          </cell>
          <cell r="L5364" t="str">
            <v>H</v>
          </cell>
          <cell r="M5364" t="str">
            <v>KIRGIZİSTAN</v>
          </cell>
        </row>
        <row r="5365">
          <cell r="E5365">
            <v>12</v>
          </cell>
          <cell r="F5365">
            <v>3</v>
          </cell>
          <cell r="H5365">
            <v>2</v>
          </cell>
          <cell r="L5365" t="str">
            <v>H</v>
          </cell>
          <cell r="M5365" t="str">
            <v>KIRGIZİSTAN</v>
          </cell>
        </row>
        <row r="5366">
          <cell r="E5366">
            <v>12</v>
          </cell>
          <cell r="F5366">
            <v>3</v>
          </cell>
          <cell r="H5366">
            <v>2</v>
          </cell>
          <cell r="L5366" t="str">
            <v>H</v>
          </cell>
          <cell r="M5366" t="str">
            <v>KIRGIZİSTAN</v>
          </cell>
        </row>
        <row r="5367">
          <cell r="E5367">
            <v>12</v>
          </cell>
          <cell r="F5367">
            <v>3</v>
          </cell>
          <cell r="H5367">
            <v>2</v>
          </cell>
          <cell r="L5367" t="str">
            <v>H</v>
          </cell>
          <cell r="M5367" t="str">
            <v>KIRGIZİSTAN</v>
          </cell>
        </row>
        <row r="5368">
          <cell r="E5368">
            <v>12</v>
          </cell>
          <cell r="F5368">
            <v>3</v>
          </cell>
          <cell r="H5368">
            <v>2</v>
          </cell>
          <cell r="L5368" t="str">
            <v>H</v>
          </cell>
          <cell r="M5368" t="str">
            <v>KIRGIZİSTAN</v>
          </cell>
        </row>
        <row r="5369">
          <cell r="E5369">
            <v>12</v>
          </cell>
          <cell r="F5369">
            <v>3</v>
          </cell>
          <cell r="H5369">
            <v>2</v>
          </cell>
          <cell r="L5369" t="str">
            <v>H</v>
          </cell>
          <cell r="M5369" t="str">
            <v>KIRGIZİSTAN</v>
          </cell>
        </row>
        <row r="5370">
          <cell r="E5370">
            <v>12</v>
          </cell>
          <cell r="F5370">
            <v>3</v>
          </cell>
          <cell r="H5370">
            <v>2</v>
          </cell>
          <cell r="L5370" t="str">
            <v>H</v>
          </cell>
          <cell r="M5370" t="str">
            <v>KIRGIZİSTAN</v>
          </cell>
        </row>
        <row r="5371">
          <cell r="E5371">
            <v>12</v>
          </cell>
          <cell r="F5371">
            <v>3</v>
          </cell>
          <cell r="H5371">
            <v>2</v>
          </cell>
          <cell r="L5371" t="str">
            <v>H</v>
          </cell>
          <cell r="M5371" t="str">
            <v>D</v>
          </cell>
        </row>
        <row r="5372">
          <cell r="E5372">
            <v>13</v>
          </cell>
          <cell r="F5372">
            <v>1</v>
          </cell>
          <cell r="H5372">
            <v>2</v>
          </cell>
          <cell r="L5372" t="str">
            <v>H</v>
          </cell>
          <cell r="M5372" t="str">
            <v>KIRGIZİSTAN</v>
          </cell>
        </row>
        <row r="5373">
          <cell r="E5373">
            <v>13</v>
          </cell>
          <cell r="F5373">
            <v>1</v>
          </cell>
          <cell r="H5373">
            <v>2</v>
          </cell>
          <cell r="L5373" t="str">
            <v>H</v>
          </cell>
          <cell r="M5373" t="str">
            <v>KIRGIZİSTAN</v>
          </cell>
        </row>
        <row r="5374">
          <cell r="E5374">
            <v>13</v>
          </cell>
          <cell r="F5374">
            <v>1</v>
          </cell>
          <cell r="H5374">
            <v>2</v>
          </cell>
          <cell r="L5374" t="str">
            <v>H</v>
          </cell>
          <cell r="M5374" t="str">
            <v>KIRGIZİSTAN</v>
          </cell>
        </row>
        <row r="5375">
          <cell r="E5375">
            <v>13</v>
          </cell>
          <cell r="F5375">
            <v>1</v>
          </cell>
          <cell r="H5375">
            <v>2</v>
          </cell>
          <cell r="L5375" t="str">
            <v>H</v>
          </cell>
          <cell r="M5375" t="str">
            <v>KIRGIZİSTAN</v>
          </cell>
        </row>
        <row r="5376">
          <cell r="E5376">
            <v>13</v>
          </cell>
          <cell r="F5376">
            <v>1</v>
          </cell>
          <cell r="H5376">
            <v>2</v>
          </cell>
          <cell r="L5376" t="str">
            <v>H</v>
          </cell>
          <cell r="M5376" t="str">
            <v>KIRGIZİSTAN</v>
          </cell>
        </row>
        <row r="5377">
          <cell r="E5377">
            <v>13</v>
          </cell>
          <cell r="F5377">
            <v>1</v>
          </cell>
          <cell r="H5377">
            <v>2</v>
          </cell>
          <cell r="L5377" t="str">
            <v>H</v>
          </cell>
          <cell r="M5377" t="str">
            <v>KIRGIZİSTAN</v>
          </cell>
        </row>
        <row r="5378">
          <cell r="E5378">
            <v>13</v>
          </cell>
          <cell r="F5378">
            <v>1</v>
          </cell>
          <cell r="H5378">
            <v>2</v>
          </cell>
          <cell r="L5378" t="str">
            <v>H</v>
          </cell>
          <cell r="M5378" t="str">
            <v>KIRGIZİSTAN</v>
          </cell>
        </row>
        <row r="5379">
          <cell r="E5379">
            <v>13</v>
          </cell>
          <cell r="F5379">
            <v>1</v>
          </cell>
          <cell r="H5379">
            <v>2</v>
          </cell>
          <cell r="L5379" t="str">
            <v>H</v>
          </cell>
          <cell r="M5379" t="str">
            <v>KIRGIZİSTAN</v>
          </cell>
        </row>
        <row r="5380">
          <cell r="E5380">
            <v>13</v>
          </cell>
          <cell r="F5380">
            <v>1</v>
          </cell>
          <cell r="H5380">
            <v>2</v>
          </cell>
          <cell r="L5380" t="str">
            <v>H</v>
          </cell>
          <cell r="M5380" t="str">
            <v>KIRGIZİSTAN</v>
          </cell>
        </row>
        <row r="5381">
          <cell r="E5381">
            <v>13</v>
          </cell>
          <cell r="F5381">
            <v>1</v>
          </cell>
          <cell r="H5381">
            <v>2</v>
          </cell>
          <cell r="L5381" t="str">
            <v>H</v>
          </cell>
          <cell r="M5381" t="str">
            <v>KIRGIZİSTAN</v>
          </cell>
        </row>
        <row r="5382">
          <cell r="E5382">
            <v>13</v>
          </cell>
          <cell r="F5382">
            <v>1</v>
          </cell>
          <cell r="H5382">
            <v>2</v>
          </cell>
          <cell r="L5382" t="str">
            <v>H</v>
          </cell>
          <cell r="M5382" t="str">
            <v>KIRGIZİSTAN</v>
          </cell>
        </row>
        <row r="5383">
          <cell r="E5383">
            <v>13</v>
          </cell>
          <cell r="F5383">
            <v>1</v>
          </cell>
          <cell r="H5383">
            <v>2</v>
          </cell>
          <cell r="L5383" t="str">
            <v>H</v>
          </cell>
          <cell r="M5383" t="str">
            <v>KIRGIZİSTAN</v>
          </cell>
        </row>
        <row r="5384">
          <cell r="E5384">
            <v>13</v>
          </cell>
          <cell r="F5384">
            <v>1</v>
          </cell>
          <cell r="H5384">
            <v>2</v>
          </cell>
          <cell r="L5384" t="str">
            <v>H</v>
          </cell>
          <cell r="M5384" t="str">
            <v>KIRGIZİSTAN</v>
          </cell>
        </row>
        <row r="5385">
          <cell r="E5385">
            <v>13</v>
          </cell>
          <cell r="F5385">
            <v>1</v>
          </cell>
          <cell r="H5385">
            <v>2</v>
          </cell>
          <cell r="L5385" t="str">
            <v>H</v>
          </cell>
          <cell r="M5385" t="str">
            <v>KIRGIZİSTAN</v>
          </cell>
        </row>
        <row r="5386">
          <cell r="E5386">
            <v>13</v>
          </cell>
          <cell r="F5386">
            <v>1</v>
          </cell>
          <cell r="H5386">
            <v>2</v>
          </cell>
          <cell r="L5386" t="str">
            <v>H</v>
          </cell>
          <cell r="M5386" t="str">
            <v>KIRGIZİSTAN</v>
          </cell>
        </row>
        <row r="5387">
          <cell r="E5387">
            <v>13</v>
          </cell>
          <cell r="F5387">
            <v>1</v>
          </cell>
          <cell r="H5387">
            <v>2</v>
          </cell>
          <cell r="L5387">
            <v>1</v>
          </cell>
          <cell r="M5387" t="str">
            <v>KIRGIZİSTAN</v>
          </cell>
        </row>
        <row r="5388">
          <cell r="E5388">
            <v>13</v>
          </cell>
          <cell r="F5388">
            <v>1</v>
          </cell>
          <cell r="H5388">
            <v>2</v>
          </cell>
          <cell r="L5388" t="str">
            <v>H</v>
          </cell>
          <cell r="M5388" t="str">
            <v>KIRGIZİSTAN</v>
          </cell>
        </row>
        <row r="5389">
          <cell r="E5389">
            <v>13</v>
          </cell>
          <cell r="F5389">
            <v>1</v>
          </cell>
          <cell r="H5389">
            <v>2</v>
          </cell>
          <cell r="L5389" t="str">
            <v>H</v>
          </cell>
          <cell r="M5389" t="str">
            <v>KIRGIZİSTAN</v>
          </cell>
        </row>
        <row r="5390">
          <cell r="E5390">
            <v>13</v>
          </cell>
          <cell r="F5390">
            <v>1</v>
          </cell>
          <cell r="H5390">
            <v>2</v>
          </cell>
          <cell r="L5390" t="str">
            <v>H</v>
          </cell>
          <cell r="M5390" t="str">
            <v>KIRGIZİSTAN</v>
          </cell>
        </row>
        <row r="5391">
          <cell r="E5391">
            <v>13</v>
          </cell>
          <cell r="F5391">
            <v>1</v>
          </cell>
          <cell r="H5391">
            <v>2</v>
          </cell>
          <cell r="L5391" t="str">
            <v>H</v>
          </cell>
          <cell r="M5391" t="str">
            <v>KIRGIZİSTAN</v>
          </cell>
        </row>
        <row r="5392">
          <cell r="E5392">
            <v>13</v>
          </cell>
          <cell r="F5392">
            <v>2</v>
          </cell>
          <cell r="H5392">
            <v>2</v>
          </cell>
          <cell r="L5392" t="str">
            <v>H</v>
          </cell>
          <cell r="M5392" t="str">
            <v>KIRGIZİSTAN</v>
          </cell>
        </row>
        <row r="5393">
          <cell r="E5393">
            <v>13</v>
          </cell>
          <cell r="F5393">
            <v>2</v>
          </cell>
          <cell r="H5393">
            <v>2</v>
          </cell>
          <cell r="L5393" t="str">
            <v>H</v>
          </cell>
          <cell r="M5393" t="str">
            <v>KIRGIZİSTAN</v>
          </cell>
        </row>
        <row r="5394">
          <cell r="E5394">
            <v>13</v>
          </cell>
          <cell r="F5394">
            <v>2</v>
          </cell>
          <cell r="H5394">
            <v>2</v>
          </cell>
          <cell r="L5394" t="str">
            <v>H</v>
          </cell>
          <cell r="M5394" t="str">
            <v>KIRGIZİSTAN</v>
          </cell>
        </row>
        <row r="5395">
          <cell r="E5395">
            <v>13</v>
          </cell>
          <cell r="F5395">
            <v>2</v>
          </cell>
          <cell r="H5395">
            <v>2</v>
          </cell>
          <cell r="L5395" t="str">
            <v>H</v>
          </cell>
          <cell r="M5395" t="str">
            <v>KIRGIZİSTAN</v>
          </cell>
        </row>
        <row r="5396">
          <cell r="E5396">
            <v>13</v>
          </cell>
          <cell r="F5396">
            <v>2</v>
          </cell>
          <cell r="H5396">
            <v>2</v>
          </cell>
          <cell r="L5396" t="str">
            <v>H</v>
          </cell>
          <cell r="M5396" t="str">
            <v>KIRGIZİSTAN</v>
          </cell>
        </row>
        <row r="5397">
          <cell r="E5397">
            <v>13</v>
          </cell>
          <cell r="F5397">
            <v>2</v>
          </cell>
          <cell r="H5397">
            <v>2</v>
          </cell>
          <cell r="L5397" t="str">
            <v>H</v>
          </cell>
          <cell r="M5397" t="str">
            <v>KIRGIZİSTAN</v>
          </cell>
        </row>
        <row r="5398">
          <cell r="E5398">
            <v>13</v>
          </cell>
          <cell r="F5398">
            <v>2</v>
          </cell>
          <cell r="H5398">
            <v>2</v>
          </cell>
          <cell r="L5398" t="str">
            <v>H</v>
          </cell>
          <cell r="M5398" t="str">
            <v>KIRGIZİSTAN</v>
          </cell>
        </row>
        <row r="5399">
          <cell r="E5399">
            <v>13</v>
          </cell>
          <cell r="F5399">
            <v>2</v>
          </cell>
          <cell r="H5399">
            <v>2</v>
          </cell>
          <cell r="L5399" t="str">
            <v>H</v>
          </cell>
          <cell r="M5399" t="str">
            <v>KIRGIZİSTAN</v>
          </cell>
        </row>
        <row r="5400">
          <cell r="E5400">
            <v>13</v>
          </cell>
          <cell r="F5400">
            <v>2</v>
          </cell>
          <cell r="H5400">
            <v>2</v>
          </cell>
          <cell r="L5400" t="str">
            <v>H</v>
          </cell>
          <cell r="M5400" t="str">
            <v>KIRGIZİSTAN</v>
          </cell>
        </row>
        <row r="5401">
          <cell r="E5401">
            <v>13</v>
          </cell>
          <cell r="F5401">
            <v>2</v>
          </cell>
          <cell r="H5401">
            <v>2</v>
          </cell>
          <cell r="L5401" t="str">
            <v>H</v>
          </cell>
          <cell r="M5401" t="str">
            <v>KIRGIZİSTAN</v>
          </cell>
        </row>
        <row r="5402">
          <cell r="E5402">
            <v>13</v>
          </cell>
          <cell r="F5402">
            <v>2</v>
          </cell>
          <cell r="H5402">
            <v>2</v>
          </cell>
          <cell r="L5402" t="str">
            <v>H</v>
          </cell>
          <cell r="M5402" t="str">
            <v>KIRGIZİSTAN</v>
          </cell>
        </row>
        <row r="5403">
          <cell r="E5403">
            <v>13</v>
          </cell>
          <cell r="F5403">
            <v>2</v>
          </cell>
          <cell r="H5403">
            <v>2</v>
          </cell>
          <cell r="L5403" t="str">
            <v>H</v>
          </cell>
          <cell r="M5403" t="str">
            <v>KIRGIZİSTAN</v>
          </cell>
        </row>
        <row r="5404">
          <cell r="E5404">
            <v>13</v>
          </cell>
          <cell r="F5404">
            <v>2</v>
          </cell>
          <cell r="H5404">
            <v>2</v>
          </cell>
          <cell r="L5404" t="str">
            <v>H</v>
          </cell>
          <cell r="M5404" t="str">
            <v>KIRGIZİSTAN</v>
          </cell>
        </row>
        <row r="5405">
          <cell r="E5405">
            <v>13</v>
          </cell>
          <cell r="F5405">
            <v>2</v>
          </cell>
          <cell r="H5405">
            <v>2</v>
          </cell>
          <cell r="L5405" t="str">
            <v>H</v>
          </cell>
          <cell r="M5405" t="str">
            <v>KIRGIZİSTAN</v>
          </cell>
        </row>
        <row r="5406">
          <cell r="E5406">
            <v>13</v>
          </cell>
          <cell r="F5406">
            <v>2</v>
          </cell>
          <cell r="H5406">
            <v>2</v>
          </cell>
          <cell r="L5406" t="str">
            <v>H</v>
          </cell>
          <cell r="M5406" t="str">
            <v>KIRGIZİSTAN</v>
          </cell>
        </row>
        <row r="5407">
          <cell r="E5407">
            <v>13</v>
          </cell>
          <cell r="F5407">
            <v>2</v>
          </cell>
          <cell r="H5407">
            <v>2</v>
          </cell>
          <cell r="L5407" t="str">
            <v>H</v>
          </cell>
          <cell r="M5407" t="str">
            <v>KIRGIZİSTAN</v>
          </cell>
        </row>
        <row r="5408">
          <cell r="E5408">
            <v>13</v>
          </cell>
          <cell r="F5408">
            <v>2</v>
          </cell>
          <cell r="H5408">
            <v>2</v>
          </cell>
          <cell r="L5408" t="str">
            <v>H</v>
          </cell>
          <cell r="M5408" t="str">
            <v>KIRGIZİSTAN</v>
          </cell>
        </row>
        <row r="5409">
          <cell r="E5409">
            <v>13</v>
          </cell>
          <cell r="F5409">
            <v>2</v>
          </cell>
          <cell r="H5409">
            <v>2</v>
          </cell>
          <cell r="L5409" t="str">
            <v>H</v>
          </cell>
          <cell r="M5409" t="str">
            <v>KIRGIZİSTAN</v>
          </cell>
        </row>
        <row r="5410">
          <cell r="E5410">
            <v>13</v>
          </cell>
          <cell r="F5410">
            <v>2</v>
          </cell>
          <cell r="H5410">
            <v>2</v>
          </cell>
          <cell r="L5410" t="str">
            <v>H</v>
          </cell>
          <cell r="M5410" t="str">
            <v>KIRGIZİSTAN</v>
          </cell>
        </row>
        <row r="5411">
          <cell r="E5411">
            <v>13</v>
          </cell>
          <cell r="F5411">
            <v>2</v>
          </cell>
          <cell r="H5411">
            <v>2</v>
          </cell>
          <cell r="L5411" t="str">
            <v>H</v>
          </cell>
          <cell r="M5411" t="str">
            <v>KIRGIZİSTAN</v>
          </cell>
        </row>
        <row r="5412">
          <cell r="E5412">
            <v>13</v>
          </cell>
          <cell r="F5412">
            <v>2</v>
          </cell>
          <cell r="H5412">
            <v>2</v>
          </cell>
          <cell r="L5412" t="str">
            <v>H</v>
          </cell>
          <cell r="M5412" t="str">
            <v>KIRGIZİSTAN</v>
          </cell>
        </row>
        <row r="5413">
          <cell r="E5413">
            <v>13</v>
          </cell>
          <cell r="F5413">
            <v>2</v>
          </cell>
          <cell r="H5413">
            <v>2</v>
          </cell>
          <cell r="L5413" t="str">
            <v>H</v>
          </cell>
          <cell r="M5413" t="str">
            <v>KIRGIZİSTAN</v>
          </cell>
        </row>
        <row r="5414">
          <cell r="E5414">
            <v>13</v>
          </cell>
          <cell r="F5414">
            <v>2</v>
          </cell>
          <cell r="H5414">
            <v>2</v>
          </cell>
          <cell r="L5414" t="str">
            <v>H</v>
          </cell>
          <cell r="M5414" t="str">
            <v>KIRGIZİSTAN</v>
          </cell>
        </row>
        <row r="5415">
          <cell r="E5415">
            <v>13</v>
          </cell>
          <cell r="F5415">
            <v>2</v>
          </cell>
          <cell r="H5415">
            <v>2</v>
          </cell>
          <cell r="L5415">
            <v>1</v>
          </cell>
          <cell r="M5415" t="str">
            <v>KIRGIZİSTAN</v>
          </cell>
        </row>
        <row r="5416">
          <cell r="E5416">
            <v>13</v>
          </cell>
          <cell r="F5416">
            <v>2</v>
          </cell>
          <cell r="H5416">
            <v>2</v>
          </cell>
          <cell r="L5416" t="str">
            <v>H</v>
          </cell>
          <cell r="M5416" t="str">
            <v>KIRGIZİSTAN</v>
          </cell>
        </row>
        <row r="5417">
          <cell r="E5417">
            <v>13</v>
          </cell>
          <cell r="F5417">
            <v>3</v>
          </cell>
          <cell r="H5417">
            <v>2</v>
          </cell>
          <cell r="L5417" t="str">
            <v>H</v>
          </cell>
          <cell r="M5417" t="str">
            <v>KIRGIZİSTAN</v>
          </cell>
        </row>
        <row r="5418">
          <cell r="E5418">
            <v>13</v>
          </cell>
          <cell r="F5418">
            <v>3</v>
          </cell>
          <cell r="H5418">
            <v>2</v>
          </cell>
          <cell r="L5418" t="str">
            <v>H</v>
          </cell>
          <cell r="M5418" t="str">
            <v>KIRGIZİSTAN</v>
          </cell>
        </row>
        <row r="5419">
          <cell r="E5419">
            <v>13</v>
          </cell>
          <cell r="F5419">
            <v>3</v>
          </cell>
          <cell r="H5419">
            <v>2</v>
          </cell>
          <cell r="L5419" t="str">
            <v>H</v>
          </cell>
          <cell r="M5419" t="str">
            <v>KIRGIZİSTAN</v>
          </cell>
        </row>
        <row r="5420">
          <cell r="E5420">
            <v>13</v>
          </cell>
          <cell r="F5420">
            <v>3</v>
          </cell>
          <cell r="H5420">
            <v>2</v>
          </cell>
          <cell r="L5420" t="str">
            <v>H</v>
          </cell>
          <cell r="M5420" t="str">
            <v>KIRGIZİSTAN</v>
          </cell>
        </row>
        <row r="5421">
          <cell r="E5421">
            <v>13</v>
          </cell>
          <cell r="F5421">
            <v>3</v>
          </cell>
          <cell r="H5421">
            <v>2</v>
          </cell>
          <cell r="L5421" t="str">
            <v>H</v>
          </cell>
          <cell r="M5421" t="str">
            <v>KIRGIZİSTAN</v>
          </cell>
        </row>
        <row r="5422">
          <cell r="E5422">
            <v>13</v>
          </cell>
          <cell r="F5422">
            <v>3</v>
          </cell>
          <cell r="H5422">
            <v>2</v>
          </cell>
          <cell r="L5422" t="str">
            <v>H</v>
          </cell>
          <cell r="M5422" t="str">
            <v>KIRGIZİSTAN</v>
          </cell>
        </row>
        <row r="5423">
          <cell r="E5423">
            <v>13</v>
          </cell>
          <cell r="F5423">
            <v>3</v>
          </cell>
          <cell r="H5423">
            <v>2</v>
          </cell>
          <cell r="L5423" t="str">
            <v>H</v>
          </cell>
          <cell r="M5423" t="str">
            <v>KIRGIZİSTAN</v>
          </cell>
        </row>
        <row r="5424">
          <cell r="E5424">
            <v>13</v>
          </cell>
          <cell r="F5424">
            <v>3</v>
          </cell>
          <cell r="H5424">
            <v>2</v>
          </cell>
          <cell r="L5424" t="str">
            <v>H</v>
          </cell>
          <cell r="M5424" t="str">
            <v>KIRGIZİSTAN</v>
          </cell>
        </row>
        <row r="5425">
          <cell r="E5425">
            <v>13</v>
          </cell>
          <cell r="F5425">
            <v>3</v>
          </cell>
          <cell r="H5425">
            <v>2</v>
          </cell>
          <cell r="L5425" t="str">
            <v>H</v>
          </cell>
          <cell r="M5425" t="str">
            <v>KIRGIZİSTAN</v>
          </cell>
        </row>
        <row r="5426">
          <cell r="E5426">
            <v>13</v>
          </cell>
          <cell r="F5426">
            <v>3</v>
          </cell>
          <cell r="H5426">
            <v>2</v>
          </cell>
          <cell r="L5426" t="str">
            <v>H</v>
          </cell>
          <cell r="M5426" t="str">
            <v>KIRGIZİSTAN</v>
          </cell>
        </row>
        <row r="5427">
          <cell r="E5427">
            <v>13</v>
          </cell>
          <cell r="F5427">
            <v>3</v>
          </cell>
          <cell r="H5427">
            <v>2</v>
          </cell>
          <cell r="L5427" t="str">
            <v>H</v>
          </cell>
          <cell r="M5427" t="str">
            <v>KIRGIZİSTAN</v>
          </cell>
        </row>
        <row r="5428">
          <cell r="E5428">
            <v>13</v>
          </cell>
          <cell r="F5428">
            <v>3</v>
          </cell>
          <cell r="H5428">
            <v>2</v>
          </cell>
          <cell r="L5428" t="str">
            <v>H</v>
          </cell>
          <cell r="M5428" t="str">
            <v>KIRGIZİSTAN</v>
          </cell>
        </row>
        <row r="5429">
          <cell r="E5429">
            <v>13</v>
          </cell>
          <cell r="F5429">
            <v>3</v>
          </cell>
          <cell r="H5429">
            <v>2</v>
          </cell>
          <cell r="L5429" t="str">
            <v>H</v>
          </cell>
          <cell r="M5429" t="str">
            <v>KIRGIZİSTAN</v>
          </cell>
        </row>
        <row r="5430">
          <cell r="E5430">
            <v>13</v>
          </cell>
          <cell r="F5430">
            <v>3</v>
          </cell>
          <cell r="H5430">
            <v>2</v>
          </cell>
          <cell r="L5430" t="str">
            <v>H</v>
          </cell>
          <cell r="M5430" t="str">
            <v>KIRGIZİSTAN</v>
          </cell>
        </row>
        <row r="5431">
          <cell r="E5431">
            <v>13</v>
          </cell>
          <cell r="F5431">
            <v>3</v>
          </cell>
          <cell r="H5431">
            <v>2</v>
          </cell>
          <cell r="L5431" t="str">
            <v>H</v>
          </cell>
          <cell r="M5431" t="str">
            <v>KIRGIZİSTAN</v>
          </cell>
        </row>
        <row r="5432">
          <cell r="E5432">
            <v>13</v>
          </cell>
          <cell r="F5432">
            <v>3</v>
          </cell>
          <cell r="H5432">
            <v>2</v>
          </cell>
          <cell r="L5432" t="str">
            <v>H</v>
          </cell>
          <cell r="M5432" t="str">
            <v>KIRGIZİSTAN</v>
          </cell>
        </row>
        <row r="5433">
          <cell r="E5433">
            <v>13</v>
          </cell>
          <cell r="F5433">
            <v>3</v>
          </cell>
          <cell r="H5433">
            <v>2</v>
          </cell>
          <cell r="L5433" t="str">
            <v>H</v>
          </cell>
          <cell r="M5433" t="str">
            <v>KIRGIZİSTAN</v>
          </cell>
        </row>
        <row r="5434">
          <cell r="E5434">
            <v>13</v>
          </cell>
          <cell r="F5434">
            <v>3</v>
          </cell>
          <cell r="H5434">
            <v>2</v>
          </cell>
          <cell r="L5434" t="str">
            <v>H</v>
          </cell>
          <cell r="M5434" t="str">
            <v>KIRGIZİSTAN</v>
          </cell>
        </row>
        <row r="5435">
          <cell r="E5435">
            <v>13</v>
          </cell>
          <cell r="F5435">
            <v>3</v>
          </cell>
          <cell r="H5435">
            <v>2</v>
          </cell>
          <cell r="L5435" t="str">
            <v>H</v>
          </cell>
          <cell r="M5435" t="str">
            <v>KIRGIZİSTAN</v>
          </cell>
        </row>
        <row r="5436">
          <cell r="E5436">
            <v>13</v>
          </cell>
          <cell r="F5436">
            <v>3</v>
          </cell>
          <cell r="H5436">
            <v>2</v>
          </cell>
          <cell r="L5436" t="str">
            <v>H</v>
          </cell>
          <cell r="M5436" t="str">
            <v>KIRGIZİSTAN</v>
          </cell>
        </row>
        <row r="5437">
          <cell r="E5437">
            <v>13</v>
          </cell>
          <cell r="F5437">
            <v>4</v>
          </cell>
          <cell r="H5437">
            <v>2</v>
          </cell>
          <cell r="L5437" t="str">
            <v>H</v>
          </cell>
          <cell r="M5437" t="str">
            <v>KIRGIZİSTAN</v>
          </cell>
        </row>
        <row r="5438">
          <cell r="E5438">
            <v>13</v>
          </cell>
          <cell r="F5438">
            <v>4</v>
          </cell>
          <cell r="H5438">
            <v>2</v>
          </cell>
          <cell r="L5438" t="str">
            <v>H</v>
          </cell>
          <cell r="M5438" t="str">
            <v>KIRGIZİSTAN</v>
          </cell>
        </row>
        <row r="5439">
          <cell r="E5439">
            <v>13</v>
          </cell>
          <cell r="F5439">
            <v>4</v>
          </cell>
          <cell r="H5439">
            <v>2</v>
          </cell>
          <cell r="L5439" t="str">
            <v>H</v>
          </cell>
          <cell r="M5439" t="str">
            <v>KIRGIZİSTAN</v>
          </cell>
        </row>
        <row r="5440">
          <cell r="E5440">
            <v>13</v>
          </cell>
          <cell r="F5440">
            <v>4</v>
          </cell>
          <cell r="H5440">
            <v>2</v>
          </cell>
          <cell r="L5440" t="str">
            <v>H</v>
          </cell>
          <cell r="M5440" t="str">
            <v>KIRGIZİSTAN</v>
          </cell>
        </row>
        <row r="5441">
          <cell r="E5441">
            <v>13</v>
          </cell>
          <cell r="F5441">
            <v>4</v>
          </cell>
          <cell r="H5441">
            <v>2</v>
          </cell>
          <cell r="L5441" t="str">
            <v>H</v>
          </cell>
          <cell r="M5441" t="str">
            <v>KIRGIZİSTAN</v>
          </cell>
        </row>
        <row r="5442">
          <cell r="E5442">
            <v>13</v>
          </cell>
          <cell r="F5442">
            <v>4</v>
          </cell>
          <cell r="H5442">
            <v>2</v>
          </cell>
          <cell r="L5442" t="str">
            <v>H</v>
          </cell>
          <cell r="M5442" t="str">
            <v>KIRGIZİSTAN</v>
          </cell>
        </row>
        <row r="5443">
          <cell r="E5443">
            <v>13</v>
          </cell>
          <cell r="F5443">
            <v>4</v>
          </cell>
          <cell r="H5443">
            <v>2</v>
          </cell>
          <cell r="L5443" t="str">
            <v>H</v>
          </cell>
          <cell r="M5443" t="str">
            <v>KIRGIZİSTAN</v>
          </cell>
        </row>
        <row r="5444">
          <cell r="E5444">
            <v>13</v>
          </cell>
          <cell r="F5444">
            <v>4</v>
          </cell>
          <cell r="H5444">
            <v>2</v>
          </cell>
          <cell r="L5444" t="str">
            <v>H</v>
          </cell>
          <cell r="M5444" t="str">
            <v>KIRGIZİSTAN</v>
          </cell>
        </row>
        <row r="5445">
          <cell r="E5445">
            <v>13</v>
          </cell>
          <cell r="F5445">
            <v>4</v>
          </cell>
          <cell r="H5445">
            <v>2</v>
          </cell>
          <cell r="L5445" t="str">
            <v>H</v>
          </cell>
          <cell r="M5445" t="str">
            <v>KIRGIZİSTAN</v>
          </cell>
        </row>
        <row r="5446">
          <cell r="E5446">
            <v>13</v>
          </cell>
          <cell r="F5446">
            <v>4</v>
          </cell>
          <cell r="H5446">
            <v>2</v>
          </cell>
          <cell r="L5446" t="str">
            <v>H</v>
          </cell>
          <cell r="M5446" t="str">
            <v>KIRGIZİSTAN</v>
          </cell>
        </row>
        <row r="5447">
          <cell r="E5447">
            <v>13</v>
          </cell>
          <cell r="F5447">
            <v>4</v>
          </cell>
          <cell r="H5447">
            <v>2</v>
          </cell>
          <cell r="L5447" t="str">
            <v>H</v>
          </cell>
          <cell r="M5447" t="str">
            <v>KIRGIZİSTAN</v>
          </cell>
        </row>
        <row r="5448">
          <cell r="E5448">
            <v>13</v>
          </cell>
          <cell r="F5448">
            <v>4</v>
          </cell>
          <cell r="H5448">
            <v>2</v>
          </cell>
          <cell r="L5448" t="str">
            <v>H</v>
          </cell>
          <cell r="M5448" t="str">
            <v>KIRGIZİSTAN</v>
          </cell>
        </row>
        <row r="5449">
          <cell r="E5449">
            <v>13</v>
          </cell>
          <cell r="F5449">
            <v>4</v>
          </cell>
          <cell r="H5449">
            <v>2</v>
          </cell>
          <cell r="L5449">
            <v>1</v>
          </cell>
          <cell r="M5449" t="str">
            <v>KIRGIZİSTAN</v>
          </cell>
        </row>
        <row r="5450">
          <cell r="E5450">
            <v>13</v>
          </cell>
          <cell r="F5450">
            <v>4</v>
          </cell>
          <cell r="H5450">
            <v>2</v>
          </cell>
          <cell r="L5450" t="str">
            <v>H</v>
          </cell>
          <cell r="M5450" t="str">
            <v>KIRGIZİSTAN</v>
          </cell>
        </row>
        <row r="5451">
          <cell r="E5451">
            <v>13</v>
          </cell>
          <cell r="F5451">
            <v>4</v>
          </cell>
          <cell r="H5451">
            <v>2</v>
          </cell>
          <cell r="L5451" t="str">
            <v>H</v>
          </cell>
          <cell r="M5451" t="str">
            <v>KIRGIZİSTAN</v>
          </cell>
        </row>
        <row r="5452">
          <cell r="E5452">
            <v>13</v>
          </cell>
          <cell r="F5452">
            <v>4</v>
          </cell>
          <cell r="H5452">
            <v>2</v>
          </cell>
          <cell r="L5452" t="str">
            <v>H</v>
          </cell>
          <cell r="M5452" t="str">
            <v>KIRGIZİSTAN</v>
          </cell>
        </row>
        <row r="5453">
          <cell r="E5453">
            <v>13</v>
          </cell>
          <cell r="F5453">
            <v>4</v>
          </cell>
          <cell r="H5453">
            <v>2</v>
          </cell>
          <cell r="L5453" t="str">
            <v>H</v>
          </cell>
          <cell r="M5453" t="str">
            <v>KIRGIZİSTAN</v>
          </cell>
        </row>
        <row r="5454">
          <cell r="E5454">
            <v>13</v>
          </cell>
          <cell r="F5454">
            <v>4</v>
          </cell>
          <cell r="H5454">
            <v>2</v>
          </cell>
          <cell r="L5454" t="str">
            <v>H</v>
          </cell>
          <cell r="M5454" t="str">
            <v>KIRGIZİSTAN</v>
          </cell>
        </row>
        <row r="5455">
          <cell r="E5455">
            <v>13</v>
          </cell>
          <cell r="F5455">
            <v>4</v>
          </cell>
          <cell r="H5455">
            <v>2</v>
          </cell>
          <cell r="L5455" t="str">
            <v>H</v>
          </cell>
          <cell r="M5455" t="str">
            <v>KIRGIZİSTAN</v>
          </cell>
        </row>
        <row r="5456">
          <cell r="E5456">
            <v>13</v>
          </cell>
          <cell r="F5456">
            <v>4</v>
          </cell>
          <cell r="H5456">
            <v>2</v>
          </cell>
          <cell r="L5456">
            <v>1</v>
          </cell>
          <cell r="M5456" t="str">
            <v>KIRGIZİSTAN</v>
          </cell>
        </row>
        <row r="5457">
          <cell r="E5457">
            <v>14</v>
          </cell>
          <cell r="F5457">
            <v>1</v>
          </cell>
          <cell r="H5457">
            <v>2</v>
          </cell>
          <cell r="L5457">
            <v>1</v>
          </cell>
          <cell r="M5457" t="str">
            <v>KIRGIZİSTAN</v>
          </cell>
        </row>
        <row r="5458">
          <cell r="E5458">
            <v>14</v>
          </cell>
          <cell r="F5458">
            <v>1</v>
          </cell>
          <cell r="H5458">
            <v>2</v>
          </cell>
          <cell r="L5458" t="str">
            <v>H</v>
          </cell>
          <cell r="M5458" t="str">
            <v>KIRGIZİSTAN</v>
          </cell>
        </row>
        <row r="5459">
          <cell r="E5459">
            <v>14</v>
          </cell>
          <cell r="F5459">
            <v>1</v>
          </cell>
          <cell r="H5459">
            <v>2</v>
          </cell>
          <cell r="L5459" t="str">
            <v>H</v>
          </cell>
          <cell r="M5459" t="str">
            <v>KIRGIZİSTAN</v>
          </cell>
        </row>
        <row r="5460">
          <cell r="E5460">
            <v>14</v>
          </cell>
          <cell r="F5460">
            <v>1</v>
          </cell>
          <cell r="H5460">
            <v>2</v>
          </cell>
          <cell r="L5460" t="str">
            <v>H</v>
          </cell>
          <cell r="M5460" t="str">
            <v>KIRGIZİSTAN</v>
          </cell>
        </row>
        <row r="5461">
          <cell r="E5461">
            <v>14</v>
          </cell>
          <cell r="F5461">
            <v>1</v>
          </cell>
          <cell r="H5461">
            <v>2</v>
          </cell>
          <cell r="L5461" t="str">
            <v>H</v>
          </cell>
          <cell r="M5461" t="str">
            <v>KIRGIZİSTAN</v>
          </cell>
        </row>
        <row r="5462">
          <cell r="E5462">
            <v>14</v>
          </cell>
          <cell r="F5462">
            <v>1</v>
          </cell>
          <cell r="H5462">
            <v>2</v>
          </cell>
          <cell r="L5462" t="str">
            <v>H</v>
          </cell>
          <cell r="M5462" t="str">
            <v>KIRGIZİSTAN</v>
          </cell>
        </row>
        <row r="5463">
          <cell r="E5463">
            <v>14</v>
          </cell>
          <cell r="F5463">
            <v>1</v>
          </cell>
          <cell r="H5463">
            <v>2</v>
          </cell>
          <cell r="L5463" t="str">
            <v>H</v>
          </cell>
          <cell r="M5463" t="str">
            <v>KIRGIZİSTAN</v>
          </cell>
        </row>
        <row r="5464">
          <cell r="E5464">
            <v>14</v>
          </cell>
          <cell r="F5464">
            <v>1</v>
          </cell>
          <cell r="H5464">
            <v>2</v>
          </cell>
          <cell r="L5464" t="str">
            <v>H</v>
          </cell>
          <cell r="M5464" t="str">
            <v>KIRGIZİSTAN</v>
          </cell>
        </row>
        <row r="5465">
          <cell r="E5465">
            <v>14</v>
          </cell>
          <cell r="F5465">
            <v>1</v>
          </cell>
          <cell r="H5465">
            <v>2</v>
          </cell>
          <cell r="L5465" t="str">
            <v>H</v>
          </cell>
          <cell r="M5465" t="str">
            <v>KIRGIZİSTAN</v>
          </cell>
        </row>
        <row r="5466">
          <cell r="E5466">
            <v>14</v>
          </cell>
          <cell r="F5466">
            <v>1</v>
          </cell>
          <cell r="H5466">
            <v>2</v>
          </cell>
          <cell r="L5466" t="str">
            <v>H</v>
          </cell>
          <cell r="M5466" t="str">
            <v>KIRGIZİSTAN</v>
          </cell>
        </row>
        <row r="5467">
          <cell r="E5467">
            <v>14</v>
          </cell>
          <cell r="F5467">
            <v>1</v>
          </cell>
          <cell r="H5467">
            <v>2</v>
          </cell>
          <cell r="L5467" t="str">
            <v>H</v>
          </cell>
          <cell r="M5467" t="str">
            <v>KIRGIZİSTAN</v>
          </cell>
        </row>
        <row r="5468">
          <cell r="E5468">
            <v>14</v>
          </cell>
          <cell r="F5468">
            <v>1</v>
          </cell>
          <cell r="H5468">
            <v>2</v>
          </cell>
          <cell r="L5468" t="str">
            <v>H</v>
          </cell>
          <cell r="M5468" t="str">
            <v>KIRGIZİSTAN</v>
          </cell>
        </row>
        <row r="5469">
          <cell r="E5469">
            <v>14</v>
          </cell>
          <cell r="F5469">
            <v>1</v>
          </cell>
          <cell r="H5469">
            <v>2</v>
          </cell>
          <cell r="L5469" t="str">
            <v>H</v>
          </cell>
          <cell r="M5469" t="str">
            <v>KIRGIZİSTAN</v>
          </cell>
        </row>
        <row r="5470">
          <cell r="E5470">
            <v>14</v>
          </cell>
          <cell r="F5470">
            <v>1</v>
          </cell>
          <cell r="H5470">
            <v>2</v>
          </cell>
          <cell r="L5470" t="str">
            <v>H</v>
          </cell>
          <cell r="M5470" t="str">
            <v>KIRGIZİSTAN</v>
          </cell>
        </row>
        <row r="5471">
          <cell r="E5471">
            <v>14</v>
          </cell>
          <cell r="F5471">
            <v>1</v>
          </cell>
          <cell r="H5471">
            <v>2</v>
          </cell>
          <cell r="L5471" t="str">
            <v>H</v>
          </cell>
          <cell r="M5471" t="str">
            <v>KIRGIZİSTAN</v>
          </cell>
        </row>
        <row r="5472">
          <cell r="E5472">
            <v>14</v>
          </cell>
          <cell r="F5472">
            <v>1</v>
          </cell>
          <cell r="H5472">
            <v>2</v>
          </cell>
          <cell r="L5472" t="str">
            <v>H</v>
          </cell>
          <cell r="M5472" t="str">
            <v>KIRGIZİSTAN</v>
          </cell>
        </row>
        <row r="5473">
          <cell r="E5473">
            <v>14</v>
          </cell>
          <cell r="F5473">
            <v>1</v>
          </cell>
          <cell r="H5473">
            <v>2</v>
          </cell>
          <cell r="L5473" t="str">
            <v>H</v>
          </cell>
          <cell r="M5473" t="str">
            <v>KIRGIZİSTAN</v>
          </cell>
        </row>
        <row r="5474">
          <cell r="E5474">
            <v>14</v>
          </cell>
          <cell r="F5474">
            <v>1</v>
          </cell>
          <cell r="H5474">
            <v>2</v>
          </cell>
          <cell r="L5474" t="str">
            <v>H</v>
          </cell>
          <cell r="M5474" t="str">
            <v>KIRGIZİSTAN</v>
          </cell>
        </row>
        <row r="5475">
          <cell r="E5475">
            <v>14</v>
          </cell>
          <cell r="F5475">
            <v>1</v>
          </cell>
          <cell r="H5475">
            <v>2</v>
          </cell>
          <cell r="L5475" t="str">
            <v>H</v>
          </cell>
          <cell r="M5475" t="str">
            <v>KIRGIZİSTAN</v>
          </cell>
        </row>
        <row r="5476">
          <cell r="E5476">
            <v>14</v>
          </cell>
          <cell r="F5476">
            <v>1</v>
          </cell>
          <cell r="H5476">
            <v>2</v>
          </cell>
          <cell r="L5476" t="str">
            <v>H</v>
          </cell>
          <cell r="M5476" t="str">
            <v>KIRGIZİSTAN</v>
          </cell>
        </row>
        <row r="5477">
          <cell r="E5477">
            <v>14</v>
          </cell>
          <cell r="F5477">
            <v>1</v>
          </cell>
          <cell r="H5477">
            <v>2</v>
          </cell>
          <cell r="L5477" t="str">
            <v>H</v>
          </cell>
          <cell r="M5477" t="str">
            <v>KIRGIZİSTAN</v>
          </cell>
        </row>
        <row r="5478">
          <cell r="E5478">
            <v>14</v>
          </cell>
          <cell r="F5478">
            <v>1</v>
          </cell>
          <cell r="H5478">
            <v>2</v>
          </cell>
          <cell r="L5478" t="str">
            <v>H</v>
          </cell>
          <cell r="M5478" t="str">
            <v>KIRGIZİSTAN</v>
          </cell>
        </row>
        <row r="5479">
          <cell r="E5479">
            <v>14</v>
          </cell>
          <cell r="F5479">
            <v>1</v>
          </cell>
          <cell r="H5479">
            <v>2</v>
          </cell>
          <cell r="L5479" t="str">
            <v>H</v>
          </cell>
          <cell r="M5479" t="str">
            <v>KIRGIZİSTAN</v>
          </cell>
        </row>
        <row r="5480">
          <cell r="E5480">
            <v>14</v>
          </cell>
          <cell r="F5480">
            <v>1</v>
          </cell>
          <cell r="H5480">
            <v>2</v>
          </cell>
          <cell r="L5480" t="str">
            <v>H</v>
          </cell>
          <cell r="M5480" t="str">
            <v>KIRGIZİSTAN</v>
          </cell>
        </row>
        <row r="5481">
          <cell r="E5481">
            <v>14</v>
          </cell>
          <cell r="F5481">
            <v>1</v>
          </cell>
          <cell r="H5481">
            <v>2</v>
          </cell>
          <cell r="L5481" t="str">
            <v>H</v>
          </cell>
          <cell r="M5481" t="str">
            <v>KIRGIZİSTAN</v>
          </cell>
        </row>
        <row r="5482">
          <cell r="E5482">
            <v>14</v>
          </cell>
          <cell r="F5482">
            <v>1</v>
          </cell>
          <cell r="H5482">
            <v>2</v>
          </cell>
          <cell r="L5482" t="str">
            <v>H</v>
          </cell>
          <cell r="M5482" t="str">
            <v>KIRGIZİSTAN</v>
          </cell>
        </row>
        <row r="5483">
          <cell r="E5483">
            <v>14</v>
          </cell>
          <cell r="F5483">
            <v>1</v>
          </cell>
          <cell r="H5483">
            <v>2</v>
          </cell>
          <cell r="L5483" t="str">
            <v>H</v>
          </cell>
          <cell r="M5483" t="str">
            <v>KIRGIZİSTAN</v>
          </cell>
        </row>
        <row r="5484">
          <cell r="E5484">
            <v>14</v>
          </cell>
          <cell r="F5484">
            <v>1</v>
          </cell>
          <cell r="H5484">
            <v>2</v>
          </cell>
          <cell r="L5484" t="str">
            <v>H</v>
          </cell>
          <cell r="M5484" t="str">
            <v>KIRGIZİSTAN</v>
          </cell>
        </row>
        <row r="5485">
          <cell r="E5485">
            <v>14</v>
          </cell>
          <cell r="F5485">
            <v>1</v>
          </cell>
          <cell r="H5485">
            <v>2</v>
          </cell>
          <cell r="L5485" t="str">
            <v>H</v>
          </cell>
          <cell r="M5485" t="str">
            <v>KIRGIZİSTAN</v>
          </cell>
        </row>
        <row r="5486">
          <cell r="E5486">
            <v>14</v>
          </cell>
          <cell r="F5486">
            <v>2</v>
          </cell>
          <cell r="H5486">
            <v>2</v>
          </cell>
          <cell r="L5486" t="str">
            <v>H</v>
          </cell>
          <cell r="M5486" t="str">
            <v>KIRGIZİSTAN</v>
          </cell>
        </row>
        <row r="5487">
          <cell r="E5487">
            <v>14</v>
          </cell>
          <cell r="F5487">
            <v>2</v>
          </cell>
          <cell r="H5487">
            <v>2</v>
          </cell>
          <cell r="L5487" t="str">
            <v>H</v>
          </cell>
          <cell r="M5487" t="str">
            <v>KIRGIZİSTAN</v>
          </cell>
        </row>
        <row r="5488">
          <cell r="E5488">
            <v>14</v>
          </cell>
          <cell r="F5488">
            <v>2</v>
          </cell>
          <cell r="H5488">
            <v>2</v>
          </cell>
          <cell r="L5488" t="str">
            <v>H</v>
          </cell>
          <cell r="M5488" t="str">
            <v>KIRGIZİSTAN</v>
          </cell>
        </row>
        <row r="5489">
          <cell r="E5489">
            <v>14</v>
          </cell>
          <cell r="F5489">
            <v>2</v>
          </cell>
          <cell r="H5489">
            <v>2</v>
          </cell>
          <cell r="L5489" t="str">
            <v>H</v>
          </cell>
          <cell r="M5489" t="str">
            <v>KIRGIZİSTAN</v>
          </cell>
        </row>
        <row r="5490">
          <cell r="E5490">
            <v>14</v>
          </cell>
          <cell r="F5490">
            <v>2</v>
          </cell>
          <cell r="H5490">
            <v>2</v>
          </cell>
          <cell r="L5490" t="str">
            <v>H</v>
          </cell>
          <cell r="M5490" t="str">
            <v>KIRGIZİSTAN</v>
          </cell>
        </row>
        <row r="5491">
          <cell r="E5491">
            <v>14</v>
          </cell>
          <cell r="F5491">
            <v>2</v>
          </cell>
          <cell r="H5491">
            <v>2</v>
          </cell>
          <cell r="L5491" t="str">
            <v>H</v>
          </cell>
          <cell r="M5491" t="str">
            <v>KIRGIZİSTAN</v>
          </cell>
        </row>
        <row r="5492">
          <cell r="E5492">
            <v>14</v>
          </cell>
          <cell r="F5492">
            <v>2</v>
          </cell>
          <cell r="H5492">
            <v>2</v>
          </cell>
          <cell r="L5492" t="str">
            <v>H</v>
          </cell>
          <cell r="M5492" t="str">
            <v>KIRGIZİSTAN</v>
          </cell>
        </row>
        <row r="5493">
          <cell r="E5493">
            <v>14</v>
          </cell>
          <cell r="F5493">
            <v>2</v>
          </cell>
          <cell r="H5493">
            <v>2</v>
          </cell>
          <cell r="L5493" t="str">
            <v>H</v>
          </cell>
          <cell r="M5493" t="str">
            <v>KIRGIZİSTAN</v>
          </cell>
        </row>
        <row r="5494">
          <cell r="E5494">
            <v>14</v>
          </cell>
          <cell r="F5494">
            <v>2</v>
          </cell>
          <cell r="H5494">
            <v>2</v>
          </cell>
          <cell r="L5494" t="str">
            <v>H</v>
          </cell>
          <cell r="M5494" t="str">
            <v>KIRGIZİSTAN</v>
          </cell>
        </row>
        <row r="5495">
          <cell r="E5495">
            <v>14</v>
          </cell>
          <cell r="F5495">
            <v>2</v>
          </cell>
          <cell r="H5495">
            <v>2</v>
          </cell>
          <cell r="L5495" t="str">
            <v>H</v>
          </cell>
          <cell r="M5495" t="str">
            <v>KIRGIZİSTAN</v>
          </cell>
        </row>
        <row r="5496">
          <cell r="E5496">
            <v>14</v>
          </cell>
          <cell r="F5496">
            <v>2</v>
          </cell>
          <cell r="H5496">
            <v>2</v>
          </cell>
          <cell r="L5496" t="str">
            <v>H</v>
          </cell>
          <cell r="M5496" t="str">
            <v>KIRGIZİSTAN</v>
          </cell>
        </row>
        <row r="5497">
          <cell r="E5497">
            <v>14</v>
          </cell>
          <cell r="F5497">
            <v>2</v>
          </cell>
          <cell r="H5497">
            <v>2</v>
          </cell>
          <cell r="L5497" t="str">
            <v>H</v>
          </cell>
          <cell r="M5497" t="str">
            <v>KIRGIZİSTAN</v>
          </cell>
        </row>
        <row r="5498">
          <cell r="E5498">
            <v>14</v>
          </cell>
          <cell r="F5498">
            <v>2</v>
          </cell>
          <cell r="H5498">
            <v>2</v>
          </cell>
          <cell r="L5498" t="str">
            <v>H</v>
          </cell>
          <cell r="M5498" t="str">
            <v>KIRGIZİSTAN</v>
          </cell>
        </row>
        <row r="5499">
          <cell r="E5499">
            <v>14</v>
          </cell>
          <cell r="F5499">
            <v>2</v>
          </cell>
          <cell r="H5499">
            <v>2</v>
          </cell>
          <cell r="L5499" t="str">
            <v>H</v>
          </cell>
          <cell r="M5499" t="str">
            <v>KIRGIZİSTAN</v>
          </cell>
        </row>
        <row r="5500">
          <cell r="E5500">
            <v>14</v>
          </cell>
          <cell r="F5500">
            <v>2</v>
          </cell>
          <cell r="H5500">
            <v>2</v>
          </cell>
          <cell r="L5500" t="str">
            <v>H</v>
          </cell>
          <cell r="M5500" t="str">
            <v>KIRGIZİSTAN</v>
          </cell>
        </row>
        <row r="5501">
          <cell r="E5501">
            <v>14</v>
          </cell>
          <cell r="F5501">
            <v>2</v>
          </cell>
          <cell r="H5501">
            <v>2</v>
          </cell>
          <cell r="L5501" t="str">
            <v>H</v>
          </cell>
          <cell r="M5501" t="str">
            <v>KIRGIZİSTAN</v>
          </cell>
        </row>
        <row r="5502">
          <cell r="E5502">
            <v>14</v>
          </cell>
          <cell r="F5502">
            <v>2</v>
          </cell>
          <cell r="H5502">
            <v>2</v>
          </cell>
          <cell r="L5502" t="str">
            <v>H</v>
          </cell>
          <cell r="M5502" t="str">
            <v>KIRGIZİSTAN</v>
          </cell>
        </row>
        <row r="5503">
          <cell r="E5503">
            <v>14</v>
          </cell>
          <cell r="F5503">
            <v>2</v>
          </cell>
          <cell r="H5503">
            <v>2</v>
          </cell>
          <cell r="L5503" t="str">
            <v>H</v>
          </cell>
          <cell r="M5503" t="str">
            <v>KIRGIZİSTAN</v>
          </cell>
        </row>
        <row r="5504">
          <cell r="E5504">
            <v>14</v>
          </cell>
          <cell r="F5504">
            <v>2</v>
          </cell>
          <cell r="H5504">
            <v>2</v>
          </cell>
          <cell r="L5504" t="str">
            <v>H</v>
          </cell>
          <cell r="M5504" t="str">
            <v>KIRGIZİSTAN</v>
          </cell>
        </row>
        <row r="5505">
          <cell r="E5505">
            <v>14</v>
          </cell>
          <cell r="F5505">
            <v>2</v>
          </cell>
          <cell r="H5505">
            <v>2</v>
          </cell>
          <cell r="L5505" t="str">
            <v>H</v>
          </cell>
          <cell r="M5505" t="str">
            <v>KIRGIZİSTAN</v>
          </cell>
        </row>
        <row r="5506">
          <cell r="E5506">
            <v>14</v>
          </cell>
          <cell r="F5506">
            <v>2</v>
          </cell>
          <cell r="H5506">
            <v>2</v>
          </cell>
          <cell r="L5506" t="str">
            <v>H</v>
          </cell>
          <cell r="M5506" t="str">
            <v>KIRGIZİSTAN</v>
          </cell>
        </row>
        <row r="5507">
          <cell r="E5507">
            <v>14</v>
          </cell>
          <cell r="F5507">
            <v>2</v>
          </cell>
          <cell r="H5507">
            <v>2</v>
          </cell>
          <cell r="L5507" t="str">
            <v>H</v>
          </cell>
          <cell r="M5507" t="str">
            <v>KIRGIZİSTAN</v>
          </cell>
        </row>
        <row r="5508">
          <cell r="E5508">
            <v>14</v>
          </cell>
          <cell r="F5508">
            <v>2</v>
          </cell>
          <cell r="H5508">
            <v>2</v>
          </cell>
          <cell r="L5508" t="str">
            <v>H</v>
          </cell>
          <cell r="M5508" t="str">
            <v>KIRGIZİSTAN</v>
          </cell>
        </row>
        <row r="5509">
          <cell r="E5509">
            <v>14</v>
          </cell>
          <cell r="F5509">
            <v>2</v>
          </cell>
          <cell r="H5509">
            <v>2</v>
          </cell>
          <cell r="L5509" t="str">
            <v>H</v>
          </cell>
          <cell r="M5509" t="str">
            <v>KIRGIZİSTAN</v>
          </cell>
        </row>
        <row r="5510">
          <cell r="E5510">
            <v>14</v>
          </cell>
          <cell r="F5510">
            <v>2</v>
          </cell>
          <cell r="H5510">
            <v>2</v>
          </cell>
          <cell r="L5510" t="str">
            <v>H</v>
          </cell>
          <cell r="M5510" t="str">
            <v>KIRGIZİSTAN</v>
          </cell>
        </row>
        <row r="5511">
          <cell r="E5511">
            <v>14</v>
          </cell>
          <cell r="F5511">
            <v>2</v>
          </cell>
          <cell r="H5511">
            <v>2</v>
          </cell>
          <cell r="L5511" t="str">
            <v>H</v>
          </cell>
          <cell r="M5511" t="str">
            <v>KIRGIZİSTAN</v>
          </cell>
        </row>
        <row r="5512">
          <cell r="E5512">
            <v>14</v>
          </cell>
          <cell r="F5512">
            <v>2</v>
          </cell>
          <cell r="H5512">
            <v>2</v>
          </cell>
          <cell r="L5512" t="str">
            <v>H</v>
          </cell>
          <cell r="M5512" t="str">
            <v>KIRGIZİSTAN</v>
          </cell>
        </row>
        <row r="5513">
          <cell r="E5513">
            <v>14</v>
          </cell>
          <cell r="F5513">
            <v>2</v>
          </cell>
          <cell r="H5513">
            <v>2</v>
          </cell>
          <cell r="L5513" t="str">
            <v>H</v>
          </cell>
          <cell r="M5513" t="str">
            <v>KIRGIZİSTAN</v>
          </cell>
        </row>
        <row r="5514">
          <cell r="E5514">
            <v>14</v>
          </cell>
          <cell r="F5514">
            <v>2</v>
          </cell>
          <cell r="H5514">
            <v>2</v>
          </cell>
          <cell r="L5514" t="str">
            <v>H</v>
          </cell>
          <cell r="M5514" t="str">
            <v>KIRGIZİSTAN</v>
          </cell>
        </row>
        <row r="5515">
          <cell r="E5515">
            <v>14</v>
          </cell>
          <cell r="F5515">
            <v>2</v>
          </cell>
          <cell r="H5515">
            <v>2</v>
          </cell>
          <cell r="L5515" t="str">
            <v>H</v>
          </cell>
          <cell r="M5515" t="str">
            <v>KIRGIZİSTAN</v>
          </cell>
        </row>
        <row r="5516">
          <cell r="E5516">
            <v>14</v>
          </cell>
          <cell r="F5516">
            <v>2</v>
          </cell>
          <cell r="H5516">
            <v>2</v>
          </cell>
          <cell r="L5516" t="str">
            <v>H</v>
          </cell>
          <cell r="M5516" t="str">
            <v>KIRGIZİSTAN</v>
          </cell>
        </row>
        <row r="5517">
          <cell r="E5517">
            <v>14</v>
          </cell>
          <cell r="F5517">
            <v>2</v>
          </cell>
          <cell r="H5517">
            <v>2</v>
          </cell>
          <cell r="L5517" t="str">
            <v>H</v>
          </cell>
          <cell r="M5517" t="str">
            <v>KIRGIZİSTAN</v>
          </cell>
        </row>
        <row r="5518">
          <cell r="E5518">
            <v>14</v>
          </cell>
          <cell r="F5518">
            <v>2</v>
          </cell>
          <cell r="H5518">
            <v>2</v>
          </cell>
          <cell r="L5518" t="str">
            <v>H</v>
          </cell>
          <cell r="M5518" t="str">
            <v>KIRGIZİSTAN</v>
          </cell>
        </row>
        <row r="5519">
          <cell r="E5519">
            <v>14</v>
          </cell>
          <cell r="F5519">
            <v>2</v>
          </cell>
          <cell r="H5519">
            <v>2</v>
          </cell>
          <cell r="L5519">
            <v>1</v>
          </cell>
          <cell r="M5519" t="str">
            <v>KIRGIZİSTAN</v>
          </cell>
        </row>
        <row r="5520">
          <cell r="E5520">
            <v>14</v>
          </cell>
          <cell r="F5520">
            <v>2</v>
          </cell>
          <cell r="H5520">
            <v>2</v>
          </cell>
          <cell r="L5520" t="str">
            <v>H</v>
          </cell>
          <cell r="M5520" t="str">
            <v>KIRGIZİSTAN</v>
          </cell>
        </row>
        <row r="5521">
          <cell r="E5521">
            <v>14</v>
          </cell>
          <cell r="F5521">
            <v>2</v>
          </cell>
          <cell r="H5521">
            <v>2</v>
          </cell>
          <cell r="L5521" t="str">
            <v>H</v>
          </cell>
          <cell r="M5521" t="str">
            <v>KIRGIZİSTAN</v>
          </cell>
        </row>
        <row r="5522">
          <cell r="E5522">
            <v>14</v>
          </cell>
          <cell r="F5522">
            <v>2</v>
          </cell>
          <cell r="H5522">
            <v>2</v>
          </cell>
          <cell r="L5522" t="str">
            <v>H</v>
          </cell>
          <cell r="M5522" t="str">
            <v>KIRGIZİSTAN</v>
          </cell>
        </row>
        <row r="5523">
          <cell r="E5523">
            <v>14</v>
          </cell>
          <cell r="F5523">
            <v>2</v>
          </cell>
          <cell r="H5523">
            <v>2</v>
          </cell>
          <cell r="L5523" t="str">
            <v>H</v>
          </cell>
          <cell r="M5523" t="str">
            <v>KIRGIZİSTAN</v>
          </cell>
        </row>
        <row r="5524">
          <cell r="E5524">
            <v>14</v>
          </cell>
          <cell r="F5524">
            <v>2</v>
          </cell>
          <cell r="H5524">
            <v>2</v>
          </cell>
          <cell r="L5524" t="str">
            <v>H</v>
          </cell>
          <cell r="M5524" t="str">
            <v>KIRGIZİSTAN</v>
          </cell>
        </row>
        <row r="5525">
          <cell r="E5525">
            <v>14</v>
          </cell>
          <cell r="F5525">
            <v>2</v>
          </cell>
          <cell r="H5525">
            <v>2</v>
          </cell>
          <cell r="L5525" t="str">
            <v>H</v>
          </cell>
          <cell r="M5525" t="str">
            <v>KIRGIZİSTAN</v>
          </cell>
        </row>
        <row r="5526">
          <cell r="E5526">
            <v>14</v>
          </cell>
          <cell r="F5526">
            <v>2</v>
          </cell>
          <cell r="H5526">
            <v>2</v>
          </cell>
          <cell r="L5526" t="str">
            <v>H</v>
          </cell>
          <cell r="M5526" t="str">
            <v>KIRGIZİSTAN</v>
          </cell>
        </row>
        <row r="5527">
          <cell r="E5527">
            <v>14</v>
          </cell>
          <cell r="F5527">
            <v>2</v>
          </cell>
          <cell r="H5527">
            <v>2</v>
          </cell>
          <cell r="L5527" t="str">
            <v>H</v>
          </cell>
          <cell r="M5527" t="str">
            <v>KIRGIZİSTAN</v>
          </cell>
        </row>
        <row r="5528">
          <cell r="E5528">
            <v>14</v>
          </cell>
          <cell r="F5528">
            <v>2</v>
          </cell>
          <cell r="H5528">
            <v>2</v>
          </cell>
          <cell r="L5528" t="str">
            <v>H</v>
          </cell>
          <cell r="M5528" t="str">
            <v>KIRGIZİSTAN</v>
          </cell>
        </row>
        <row r="5529">
          <cell r="E5529">
            <v>14</v>
          </cell>
          <cell r="F5529">
            <v>2</v>
          </cell>
          <cell r="H5529">
            <v>2</v>
          </cell>
          <cell r="L5529" t="str">
            <v>H</v>
          </cell>
          <cell r="M5529" t="str">
            <v>KIRGIZİSTAN</v>
          </cell>
        </row>
        <row r="5530">
          <cell r="E5530">
            <v>14</v>
          </cell>
          <cell r="F5530">
            <v>2</v>
          </cell>
          <cell r="H5530">
            <v>2</v>
          </cell>
          <cell r="L5530" t="str">
            <v>H</v>
          </cell>
          <cell r="M5530" t="str">
            <v>KIRGIZİSTAN</v>
          </cell>
        </row>
        <row r="5531">
          <cell r="E5531">
            <v>14</v>
          </cell>
          <cell r="F5531">
            <v>2</v>
          </cell>
          <cell r="H5531">
            <v>2</v>
          </cell>
          <cell r="L5531" t="str">
            <v>H</v>
          </cell>
          <cell r="M5531" t="str">
            <v>D</v>
          </cell>
        </row>
        <row r="5532">
          <cell r="E5532">
            <v>14</v>
          </cell>
          <cell r="F5532">
            <v>2</v>
          </cell>
          <cell r="H5532">
            <v>2</v>
          </cell>
          <cell r="L5532" t="str">
            <v>H</v>
          </cell>
          <cell r="M5532" t="str">
            <v>D</v>
          </cell>
        </row>
        <row r="5533">
          <cell r="E5533">
            <v>14</v>
          </cell>
          <cell r="F5533">
            <v>2</v>
          </cell>
          <cell r="H5533">
            <v>2</v>
          </cell>
          <cell r="L5533" t="str">
            <v>H</v>
          </cell>
          <cell r="M5533" t="str">
            <v>D</v>
          </cell>
        </row>
        <row r="5534">
          <cell r="E5534">
            <v>14</v>
          </cell>
          <cell r="F5534">
            <v>2</v>
          </cell>
          <cell r="H5534">
            <v>2</v>
          </cell>
          <cell r="L5534" t="str">
            <v>H</v>
          </cell>
          <cell r="M5534" t="str">
            <v>D</v>
          </cell>
        </row>
        <row r="5535">
          <cell r="E5535">
            <v>35</v>
          </cell>
          <cell r="F5535">
            <v>1</v>
          </cell>
          <cell r="H5535">
            <v>2</v>
          </cell>
          <cell r="L5535" t="str">
            <v>H</v>
          </cell>
          <cell r="M5535" t="str">
            <v>KIRGIZİSTAN</v>
          </cell>
        </row>
        <row r="5536">
          <cell r="E5536">
            <v>35</v>
          </cell>
          <cell r="F5536">
            <v>1</v>
          </cell>
          <cell r="H5536">
            <v>2</v>
          </cell>
          <cell r="L5536" t="str">
            <v>H</v>
          </cell>
          <cell r="M5536" t="str">
            <v>KIRGIZİSTAN</v>
          </cell>
        </row>
        <row r="5537">
          <cell r="E5537">
            <v>35</v>
          </cell>
          <cell r="F5537">
            <v>1</v>
          </cell>
          <cell r="H5537">
            <v>2</v>
          </cell>
          <cell r="L5537" t="str">
            <v>H</v>
          </cell>
          <cell r="M5537" t="str">
            <v>KIRGIZİSTAN</v>
          </cell>
        </row>
        <row r="5538">
          <cell r="E5538">
            <v>35</v>
          </cell>
          <cell r="F5538">
            <v>1</v>
          </cell>
          <cell r="H5538">
            <v>2</v>
          </cell>
          <cell r="L5538" t="str">
            <v>H</v>
          </cell>
          <cell r="M5538" t="str">
            <v>KIRGIZİSTAN</v>
          </cell>
        </row>
        <row r="5539">
          <cell r="E5539">
            <v>35</v>
          </cell>
          <cell r="F5539">
            <v>1</v>
          </cell>
          <cell r="H5539">
            <v>2</v>
          </cell>
          <cell r="L5539" t="str">
            <v>H</v>
          </cell>
          <cell r="M5539" t="str">
            <v>KIRGIZİSTAN</v>
          </cell>
        </row>
        <row r="5540">
          <cell r="E5540">
            <v>35</v>
          </cell>
          <cell r="F5540">
            <v>1</v>
          </cell>
          <cell r="H5540">
            <v>2</v>
          </cell>
          <cell r="L5540" t="str">
            <v>H</v>
          </cell>
          <cell r="M5540" t="str">
            <v>KIRGIZİSTAN</v>
          </cell>
        </row>
        <row r="5541">
          <cell r="E5541">
            <v>35</v>
          </cell>
          <cell r="F5541">
            <v>1</v>
          </cell>
          <cell r="H5541">
            <v>2</v>
          </cell>
          <cell r="L5541" t="str">
            <v>H</v>
          </cell>
          <cell r="M5541" t="str">
            <v>KIRGIZİSTAN</v>
          </cell>
        </row>
        <row r="5542">
          <cell r="E5542">
            <v>35</v>
          </cell>
          <cell r="F5542">
            <v>1</v>
          </cell>
          <cell r="H5542">
            <v>2</v>
          </cell>
          <cell r="L5542" t="str">
            <v>H</v>
          </cell>
          <cell r="M5542" t="str">
            <v>KIRGIZİSTAN</v>
          </cell>
        </row>
        <row r="5543">
          <cell r="E5543">
            <v>35</v>
          </cell>
          <cell r="F5543">
            <v>1</v>
          </cell>
          <cell r="H5543">
            <v>2</v>
          </cell>
          <cell r="L5543" t="str">
            <v>H</v>
          </cell>
          <cell r="M5543" t="str">
            <v>KIRGIZİSTAN</v>
          </cell>
        </row>
        <row r="5544">
          <cell r="E5544">
            <v>35</v>
          </cell>
          <cell r="F5544">
            <v>1</v>
          </cell>
          <cell r="H5544">
            <v>2</v>
          </cell>
          <cell r="L5544" t="str">
            <v>H</v>
          </cell>
          <cell r="M5544" t="str">
            <v>KIRGIZİSTAN</v>
          </cell>
        </row>
        <row r="5545">
          <cell r="E5545">
            <v>35</v>
          </cell>
          <cell r="F5545">
            <v>1</v>
          </cell>
          <cell r="H5545">
            <v>2</v>
          </cell>
          <cell r="L5545" t="str">
            <v>H</v>
          </cell>
          <cell r="M5545" t="str">
            <v>KIRGIZİSTAN</v>
          </cell>
        </row>
        <row r="5546">
          <cell r="E5546">
            <v>35</v>
          </cell>
          <cell r="F5546">
            <v>1</v>
          </cell>
          <cell r="H5546">
            <v>2</v>
          </cell>
          <cell r="L5546" t="str">
            <v>H</v>
          </cell>
          <cell r="M5546" t="str">
            <v>KIRGIZİSTAN</v>
          </cell>
        </row>
        <row r="5547">
          <cell r="E5547">
            <v>35</v>
          </cell>
          <cell r="F5547">
            <v>1</v>
          </cell>
          <cell r="H5547">
            <v>2</v>
          </cell>
          <cell r="L5547" t="str">
            <v>H</v>
          </cell>
          <cell r="M5547" t="str">
            <v>KIRGIZİSTAN</v>
          </cell>
        </row>
        <row r="5548">
          <cell r="E5548">
            <v>35</v>
          </cell>
          <cell r="F5548">
            <v>1</v>
          </cell>
          <cell r="H5548">
            <v>2</v>
          </cell>
          <cell r="L5548" t="str">
            <v>H</v>
          </cell>
          <cell r="M5548" t="str">
            <v>KIRGIZİSTAN</v>
          </cell>
        </row>
        <row r="5549">
          <cell r="E5549">
            <v>35</v>
          </cell>
          <cell r="F5549">
            <v>1</v>
          </cell>
          <cell r="H5549">
            <v>2</v>
          </cell>
          <cell r="L5549">
            <v>1</v>
          </cell>
          <cell r="M5549" t="str">
            <v>KIRGIZİSTAN</v>
          </cell>
        </row>
        <row r="5550">
          <cell r="E5550">
            <v>35</v>
          </cell>
          <cell r="F5550">
            <v>1</v>
          </cell>
          <cell r="H5550">
            <v>2</v>
          </cell>
          <cell r="L5550" t="str">
            <v>H</v>
          </cell>
          <cell r="M5550" t="str">
            <v>KIRGIZİSTAN</v>
          </cell>
        </row>
        <row r="5551">
          <cell r="E5551">
            <v>35</v>
          </cell>
          <cell r="F5551">
            <v>1</v>
          </cell>
          <cell r="H5551">
            <v>2</v>
          </cell>
          <cell r="L5551" t="str">
            <v>H</v>
          </cell>
          <cell r="M5551" t="str">
            <v>KIRGIZİSTAN</v>
          </cell>
        </row>
        <row r="5552">
          <cell r="E5552">
            <v>35</v>
          </cell>
          <cell r="F5552">
            <v>1</v>
          </cell>
          <cell r="H5552">
            <v>2</v>
          </cell>
          <cell r="L5552" t="str">
            <v>H</v>
          </cell>
          <cell r="M5552" t="str">
            <v>KIRGIZİSTAN</v>
          </cell>
        </row>
        <row r="5553">
          <cell r="E5553">
            <v>35</v>
          </cell>
          <cell r="F5553">
            <v>1</v>
          </cell>
          <cell r="H5553">
            <v>2</v>
          </cell>
          <cell r="L5553" t="str">
            <v>H</v>
          </cell>
          <cell r="M5553" t="str">
            <v>KIRGIZİSTAN</v>
          </cell>
        </row>
        <row r="5554">
          <cell r="E5554">
            <v>35</v>
          </cell>
          <cell r="F5554">
            <v>1</v>
          </cell>
          <cell r="H5554">
            <v>2</v>
          </cell>
          <cell r="L5554" t="str">
            <v>H</v>
          </cell>
          <cell r="M5554" t="str">
            <v>KIRGIZİSTAN</v>
          </cell>
        </row>
        <row r="5555">
          <cell r="E5555">
            <v>35</v>
          </cell>
          <cell r="F5555">
            <v>1</v>
          </cell>
          <cell r="H5555">
            <v>2</v>
          </cell>
          <cell r="L5555" t="str">
            <v>H</v>
          </cell>
          <cell r="M5555" t="str">
            <v>KIRGIZİSTAN</v>
          </cell>
        </row>
        <row r="5556">
          <cell r="E5556">
            <v>35</v>
          </cell>
          <cell r="F5556">
            <v>1</v>
          </cell>
          <cell r="H5556">
            <v>2</v>
          </cell>
          <cell r="L5556" t="str">
            <v>H</v>
          </cell>
          <cell r="M5556" t="str">
            <v>KIRGIZİSTAN</v>
          </cell>
        </row>
        <row r="5557">
          <cell r="E5557">
            <v>35</v>
          </cell>
          <cell r="F5557">
            <v>1</v>
          </cell>
          <cell r="H5557">
            <v>2</v>
          </cell>
          <cell r="L5557" t="str">
            <v>H</v>
          </cell>
          <cell r="M5557" t="str">
            <v>KIRGIZİSTAN</v>
          </cell>
        </row>
        <row r="5558">
          <cell r="E5558">
            <v>35</v>
          </cell>
          <cell r="F5558">
            <v>1</v>
          </cell>
          <cell r="H5558">
            <v>2</v>
          </cell>
          <cell r="L5558" t="str">
            <v>H</v>
          </cell>
          <cell r="M5558" t="str">
            <v>KIRGIZİSTAN</v>
          </cell>
        </row>
        <row r="5559">
          <cell r="E5559">
            <v>35</v>
          </cell>
          <cell r="F5559">
            <v>1</v>
          </cell>
          <cell r="H5559">
            <v>2</v>
          </cell>
          <cell r="L5559" t="str">
            <v>H</v>
          </cell>
          <cell r="M5559" t="str">
            <v>KIRGIZİSTAN</v>
          </cell>
        </row>
        <row r="5560">
          <cell r="E5560">
            <v>35</v>
          </cell>
          <cell r="F5560">
            <v>1</v>
          </cell>
          <cell r="H5560">
            <v>2</v>
          </cell>
          <cell r="L5560" t="str">
            <v>H</v>
          </cell>
          <cell r="M5560" t="str">
            <v>KIRGIZİSTAN</v>
          </cell>
        </row>
        <row r="5561">
          <cell r="E5561">
            <v>35</v>
          </cell>
          <cell r="F5561">
            <v>1</v>
          </cell>
          <cell r="H5561">
            <v>2</v>
          </cell>
          <cell r="L5561" t="str">
            <v>H</v>
          </cell>
          <cell r="M5561" t="str">
            <v>KIRGIZİSTAN</v>
          </cell>
        </row>
        <row r="5562">
          <cell r="E5562">
            <v>35</v>
          </cell>
          <cell r="F5562">
            <v>1</v>
          </cell>
          <cell r="H5562">
            <v>2</v>
          </cell>
          <cell r="L5562" t="str">
            <v>H</v>
          </cell>
          <cell r="M5562" t="str">
            <v>KIRGIZİSTAN</v>
          </cell>
        </row>
        <row r="5563">
          <cell r="E5563">
            <v>35</v>
          </cell>
          <cell r="F5563">
            <v>1</v>
          </cell>
          <cell r="H5563">
            <v>2</v>
          </cell>
          <cell r="L5563" t="str">
            <v>H</v>
          </cell>
          <cell r="M5563" t="str">
            <v>KIRGIZİSTAN</v>
          </cell>
        </row>
        <row r="5564">
          <cell r="E5564">
            <v>35</v>
          </cell>
          <cell r="F5564">
            <v>2</v>
          </cell>
          <cell r="H5564">
            <v>2</v>
          </cell>
          <cell r="L5564" t="str">
            <v>H</v>
          </cell>
          <cell r="M5564" t="str">
            <v>KIRGIZİSTAN</v>
          </cell>
        </row>
        <row r="5565">
          <cell r="E5565">
            <v>35</v>
          </cell>
          <cell r="F5565">
            <v>2</v>
          </cell>
          <cell r="H5565">
            <v>2</v>
          </cell>
          <cell r="L5565" t="str">
            <v>H</v>
          </cell>
          <cell r="M5565" t="str">
            <v>KIRGIZİSTAN</v>
          </cell>
        </row>
        <row r="5566">
          <cell r="E5566">
            <v>35</v>
          </cell>
          <cell r="F5566">
            <v>2</v>
          </cell>
          <cell r="H5566">
            <v>2</v>
          </cell>
          <cell r="L5566" t="str">
            <v>H</v>
          </cell>
          <cell r="M5566" t="str">
            <v>KIRGIZİSTAN</v>
          </cell>
        </row>
        <row r="5567">
          <cell r="E5567">
            <v>35</v>
          </cell>
          <cell r="F5567">
            <v>2</v>
          </cell>
          <cell r="H5567">
            <v>2</v>
          </cell>
          <cell r="L5567" t="str">
            <v>H</v>
          </cell>
          <cell r="M5567" t="str">
            <v>KIRGIZİSTAN</v>
          </cell>
        </row>
        <row r="5568">
          <cell r="E5568">
            <v>35</v>
          </cell>
          <cell r="F5568">
            <v>2</v>
          </cell>
          <cell r="H5568">
            <v>2</v>
          </cell>
          <cell r="L5568" t="str">
            <v>H</v>
          </cell>
          <cell r="M5568" t="str">
            <v>KIRGIZİSTAN</v>
          </cell>
        </row>
        <row r="5569">
          <cell r="E5569">
            <v>35</v>
          </cell>
          <cell r="F5569">
            <v>2</v>
          </cell>
          <cell r="H5569">
            <v>2</v>
          </cell>
          <cell r="L5569" t="str">
            <v>H</v>
          </cell>
          <cell r="M5569" t="str">
            <v>KIRGIZİSTAN</v>
          </cell>
        </row>
        <row r="5570">
          <cell r="E5570">
            <v>35</v>
          </cell>
          <cell r="F5570">
            <v>2</v>
          </cell>
          <cell r="H5570">
            <v>2</v>
          </cell>
          <cell r="L5570" t="str">
            <v>H</v>
          </cell>
          <cell r="M5570" t="str">
            <v>KIRGIZİSTAN</v>
          </cell>
        </row>
        <row r="5571">
          <cell r="E5571">
            <v>35</v>
          </cell>
          <cell r="F5571">
            <v>2</v>
          </cell>
          <cell r="H5571">
            <v>2</v>
          </cell>
          <cell r="L5571" t="str">
            <v>H</v>
          </cell>
          <cell r="M5571" t="str">
            <v>KIRGIZİSTAN</v>
          </cell>
        </row>
        <row r="5572">
          <cell r="E5572">
            <v>35</v>
          </cell>
          <cell r="F5572">
            <v>2</v>
          </cell>
          <cell r="H5572">
            <v>2</v>
          </cell>
          <cell r="L5572" t="str">
            <v>H</v>
          </cell>
          <cell r="M5572" t="str">
            <v>KIRGIZİSTAN</v>
          </cell>
        </row>
        <row r="5573">
          <cell r="E5573">
            <v>35</v>
          </cell>
          <cell r="F5573">
            <v>2</v>
          </cell>
          <cell r="H5573">
            <v>2</v>
          </cell>
          <cell r="L5573" t="str">
            <v>H</v>
          </cell>
          <cell r="M5573" t="str">
            <v>KIRGIZİSTAN</v>
          </cell>
        </row>
        <row r="5574">
          <cell r="E5574">
            <v>35</v>
          </cell>
          <cell r="F5574">
            <v>2</v>
          </cell>
          <cell r="H5574">
            <v>2</v>
          </cell>
          <cell r="L5574" t="str">
            <v>H</v>
          </cell>
          <cell r="M5574" t="str">
            <v>KIRGIZİSTAN</v>
          </cell>
        </row>
        <row r="5575">
          <cell r="E5575">
            <v>35</v>
          </cell>
          <cell r="F5575">
            <v>2</v>
          </cell>
          <cell r="H5575">
            <v>2</v>
          </cell>
          <cell r="L5575">
            <v>1</v>
          </cell>
          <cell r="M5575" t="str">
            <v>KIRGIZİSTAN</v>
          </cell>
        </row>
        <row r="5576">
          <cell r="E5576">
            <v>35</v>
          </cell>
          <cell r="F5576">
            <v>2</v>
          </cell>
          <cell r="H5576">
            <v>2</v>
          </cell>
          <cell r="L5576" t="str">
            <v>H</v>
          </cell>
          <cell r="M5576" t="str">
            <v>KIRGIZİSTAN</v>
          </cell>
        </row>
        <row r="5577">
          <cell r="E5577">
            <v>35</v>
          </cell>
          <cell r="F5577">
            <v>2</v>
          </cell>
          <cell r="H5577">
            <v>2</v>
          </cell>
          <cell r="L5577" t="str">
            <v>H</v>
          </cell>
          <cell r="M5577" t="str">
            <v>KIRGIZİSTAN</v>
          </cell>
        </row>
        <row r="5578">
          <cell r="E5578">
            <v>35</v>
          </cell>
          <cell r="F5578">
            <v>2</v>
          </cell>
          <cell r="H5578">
            <v>2</v>
          </cell>
          <cell r="L5578" t="str">
            <v>H</v>
          </cell>
          <cell r="M5578" t="str">
            <v>KIRGIZİSTAN</v>
          </cell>
        </row>
        <row r="5579">
          <cell r="E5579">
            <v>35</v>
          </cell>
          <cell r="F5579">
            <v>2</v>
          </cell>
          <cell r="H5579">
            <v>2</v>
          </cell>
          <cell r="L5579">
            <v>1</v>
          </cell>
          <cell r="M5579" t="str">
            <v>KIRGIZİSTAN</v>
          </cell>
        </row>
        <row r="5580">
          <cell r="E5580">
            <v>35</v>
          </cell>
          <cell r="F5580">
            <v>2</v>
          </cell>
          <cell r="H5580">
            <v>2</v>
          </cell>
          <cell r="L5580" t="str">
            <v>H</v>
          </cell>
          <cell r="M5580" t="str">
            <v>KIRGIZİSTAN</v>
          </cell>
        </row>
        <row r="5581">
          <cell r="E5581">
            <v>35</v>
          </cell>
          <cell r="F5581">
            <v>2</v>
          </cell>
          <cell r="H5581">
            <v>2</v>
          </cell>
          <cell r="L5581">
            <v>1</v>
          </cell>
          <cell r="M5581" t="str">
            <v>KIRGIZİSTAN</v>
          </cell>
        </row>
        <row r="5582">
          <cell r="E5582">
            <v>35</v>
          </cell>
          <cell r="F5582">
            <v>2</v>
          </cell>
          <cell r="H5582">
            <v>2</v>
          </cell>
          <cell r="L5582" t="str">
            <v>H</v>
          </cell>
          <cell r="M5582" t="str">
            <v>KIRGIZİSTAN</v>
          </cell>
        </row>
        <row r="5583">
          <cell r="E5583">
            <v>35</v>
          </cell>
          <cell r="F5583">
            <v>2</v>
          </cell>
          <cell r="H5583">
            <v>2</v>
          </cell>
          <cell r="L5583" t="str">
            <v>H</v>
          </cell>
          <cell r="M5583" t="str">
            <v>KIRGIZİSTAN</v>
          </cell>
        </row>
        <row r="5584">
          <cell r="E5584">
            <v>35</v>
          </cell>
          <cell r="F5584">
            <v>2</v>
          </cell>
          <cell r="H5584">
            <v>2</v>
          </cell>
          <cell r="L5584" t="str">
            <v>H</v>
          </cell>
          <cell r="M5584" t="str">
            <v>KIRGIZİSTAN</v>
          </cell>
        </row>
        <row r="5585">
          <cell r="E5585">
            <v>35</v>
          </cell>
          <cell r="F5585">
            <v>2</v>
          </cell>
          <cell r="H5585">
            <v>2</v>
          </cell>
          <cell r="L5585" t="str">
            <v>H</v>
          </cell>
          <cell r="M5585" t="str">
            <v>KIRGIZİSTAN</v>
          </cell>
        </row>
        <row r="5586">
          <cell r="E5586">
            <v>35</v>
          </cell>
          <cell r="F5586">
            <v>2</v>
          </cell>
          <cell r="H5586">
            <v>2</v>
          </cell>
          <cell r="L5586" t="str">
            <v>H</v>
          </cell>
          <cell r="M5586" t="str">
            <v>KIRGIZİSTAN</v>
          </cell>
        </row>
        <row r="5587">
          <cell r="E5587">
            <v>35</v>
          </cell>
          <cell r="F5587">
            <v>2</v>
          </cell>
          <cell r="H5587">
            <v>2</v>
          </cell>
          <cell r="L5587" t="str">
            <v>H</v>
          </cell>
          <cell r="M5587" t="str">
            <v>KIRGIZİSTAN</v>
          </cell>
        </row>
        <row r="5588">
          <cell r="E5588">
            <v>35</v>
          </cell>
          <cell r="F5588">
            <v>2</v>
          </cell>
          <cell r="H5588">
            <v>2</v>
          </cell>
          <cell r="L5588" t="str">
            <v>H</v>
          </cell>
          <cell r="M5588" t="str">
            <v>KIRGIZİSTAN</v>
          </cell>
        </row>
        <row r="5589">
          <cell r="E5589">
            <v>35</v>
          </cell>
          <cell r="F5589">
            <v>2</v>
          </cell>
          <cell r="H5589">
            <v>2</v>
          </cell>
          <cell r="L5589" t="str">
            <v>H</v>
          </cell>
          <cell r="M5589" t="str">
            <v>KIRGIZİSTAN</v>
          </cell>
        </row>
        <row r="5590">
          <cell r="E5590">
            <v>35</v>
          </cell>
          <cell r="F5590">
            <v>2</v>
          </cell>
          <cell r="H5590">
            <v>2</v>
          </cell>
          <cell r="L5590" t="str">
            <v>H</v>
          </cell>
          <cell r="M5590" t="str">
            <v>KIRGIZİSTAN</v>
          </cell>
        </row>
        <row r="5591">
          <cell r="E5591">
            <v>35</v>
          </cell>
          <cell r="F5591">
            <v>3</v>
          </cell>
          <cell r="H5591">
            <v>2</v>
          </cell>
          <cell r="L5591" t="str">
            <v>H</v>
          </cell>
          <cell r="M5591" t="str">
            <v>KIRGIZİSTAN</v>
          </cell>
        </row>
        <row r="5592">
          <cell r="E5592">
            <v>35</v>
          </cell>
          <cell r="F5592">
            <v>3</v>
          </cell>
          <cell r="H5592">
            <v>2</v>
          </cell>
          <cell r="L5592" t="str">
            <v>H</v>
          </cell>
          <cell r="M5592" t="str">
            <v>KIRGIZİSTAN</v>
          </cell>
        </row>
        <row r="5593">
          <cell r="E5593">
            <v>35</v>
          </cell>
          <cell r="F5593">
            <v>3</v>
          </cell>
          <cell r="H5593">
            <v>2</v>
          </cell>
          <cell r="L5593" t="str">
            <v>H</v>
          </cell>
          <cell r="M5593" t="str">
            <v>KIRGIZİSTAN</v>
          </cell>
        </row>
        <row r="5594">
          <cell r="E5594">
            <v>35</v>
          </cell>
          <cell r="F5594">
            <v>3</v>
          </cell>
          <cell r="H5594">
            <v>2</v>
          </cell>
          <cell r="L5594" t="str">
            <v>H</v>
          </cell>
          <cell r="M5594" t="str">
            <v>KIRGIZİSTAN</v>
          </cell>
        </row>
        <row r="5595">
          <cell r="E5595">
            <v>35</v>
          </cell>
          <cell r="F5595">
            <v>3</v>
          </cell>
          <cell r="H5595">
            <v>2</v>
          </cell>
          <cell r="L5595" t="str">
            <v>H</v>
          </cell>
          <cell r="M5595" t="str">
            <v>KIRGIZİSTAN</v>
          </cell>
        </row>
        <row r="5596">
          <cell r="E5596">
            <v>35</v>
          </cell>
          <cell r="F5596">
            <v>3</v>
          </cell>
          <cell r="H5596">
            <v>2</v>
          </cell>
          <cell r="L5596" t="str">
            <v>H</v>
          </cell>
          <cell r="M5596" t="str">
            <v>KIRGIZİSTAN</v>
          </cell>
        </row>
        <row r="5597">
          <cell r="E5597">
            <v>35</v>
          </cell>
          <cell r="F5597">
            <v>3</v>
          </cell>
          <cell r="H5597">
            <v>2</v>
          </cell>
          <cell r="L5597" t="str">
            <v>H</v>
          </cell>
          <cell r="M5597" t="str">
            <v>KIRGIZİSTAN</v>
          </cell>
        </row>
        <row r="5598">
          <cell r="E5598">
            <v>35</v>
          </cell>
          <cell r="F5598">
            <v>3</v>
          </cell>
          <cell r="H5598">
            <v>2</v>
          </cell>
          <cell r="L5598" t="str">
            <v>H</v>
          </cell>
          <cell r="M5598" t="str">
            <v>KIRGIZİSTAN</v>
          </cell>
        </row>
        <row r="5599">
          <cell r="E5599">
            <v>35</v>
          </cell>
          <cell r="F5599">
            <v>3</v>
          </cell>
          <cell r="H5599">
            <v>2</v>
          </cell>
          <cell r="L5599" t="str">
            <v>H</v>
          </cell>
          <cell r="M5599" t="str">
            <v>KIRGIZİSTAN</v>
          </cell>
        </row>
        <row r="5600">
          <cell r="E5600">
            <v>35</v>
          </cell>
          <cell r="F5600">
            <v>3</v>
          </cell>
          <cell r="H5600">
            <v>2</v>
          </cell>
          <cell r="L5600" t="str">
            <v>H</v>
          </cell>
          <cell r="M5600" t="str">
            <v>KIRGIZİSTAN</v>
          </cell>
        </row>
        <row r="5601">
          <cell r="E5601">
            <v>35</v>
          </cell>
          <cell r="F5601">
            <v>3</v>
          </cell>
          <cell r="H5601">
            <v>2</v>
          </cell>
          <cell r="L5601" t="str">
            <v>H</v>
          </cell>
          <cell r="M5601" t="str">
            <v>KIRGIZİSTAN</v>
          </cell>
        </row>
        <row r="5602">
          <cell r="E5602">
            <v>35</v>
          </cell>
          <cell r="F5602">
            <v>3</v>
          </cell>
          <cell r="H5602">
            <v>2</v>
          </cell>
          <cell r="L5602" t="str">
            <v>H</v>
          </cell>
          <cell r="M5602" t="str">
            <v>KIRGIZİSTAN</v>
          </cell>
        </row>
        <row r="5603">
          <cell r="E5603">
            <v>35</v>
          </cell>
          <cell r="F5603">
            <v>3</v>
          </cell>
          <cell r="H5603">
            <v>2</v>
          </cell>
          <cell r="L5603" t="str">
            <v>H</v>
          </cell>
          <cell r="M5603" t="str">
            <v>KIRGIZİSTAN</v>
          </cell>
        </row>
        <row r="5604">
          <cell r="E5604">
            <v>35</v>
          </cell>
          <cell r="F5604">
            <v>3</v>
          </cell>
          <cell r="H5604">
            <v>2</v>
          </cell>
          <cell r="L5604" t="str">
            <v>H</v>
          </cell>
          <cell r="M5604" t="str">
            <v>KIRGIZİSTAN</v>
          </cell>
        </row>
        <row r="5605">
          <cell r="E5605">
            <v>35</v>
          </cell>
          <cell r="F5605">
            <v>3</v>
          </cell>
          <cell r="H5605">
            <v>2</v>
          </cell>
          <cell r="L5605">
            <v>1</v>
          </cell>
          <cell r="M5605" t="str">
            <v>KIRGIZİSTAN</v>
          </cell>
        </row>
        <row r="5606">
          <cell r="E5606">
            <v>35</v>
          </cell>
          <cell r="F5606">
            <v>3</v>
          </cell>
          <cell r="H5606">
            <v>2</v>
          </cell>
          <cell r="L5606" t="str">
            <v>H</v>
          </cell>
          <cell r="M5606" t="str">
            <v>KIRGIZİSTAN</v>
          </cell>
        </row>
        <row r="5607">
          <cell r="E5607">
            <v>35</v>
          </cell>
          <cell r="F5607">
            <v>3</v>
          </cell>
          <cell r="H5607">
            <v>2</v>
          </cell>
          <cell r="L5607" t="str">
            <v>H</v>
          </cell>
          <cell r="M5607" t="str">
            <v>KIRGIZİSTAN</v>
          </cell>
        </row>
        <row r="5608">
          <cell r="E5608">
            <v>35</v>
          </cell>
          <cell r="F5608">
            <v>3</v>
          </cell>
          <cell r="H5608">
            <v>2</v>
          </cell>
          <cell r="L5608" t="str">
            <v>H</v>
          </cell>
          <cell r="M5608" t="str">
            <v>KIRGIZİSTAN</v>
          </cell>
        </row>
        <row r="5609">
          <cell r="E5609">
            <v>35</v>
          </cell>
          <cell r="F5609">
            <v>3</v>
          </cell>
          <cell r="H5609">
            <v>2</v>
          </cell>
          <cell r="L5609" t="str">
            <v>H</v>
          </cell>
          <cell r="M5609" t="str">
            <v>KIRGIZİSTAN</v>
          </cell>
        </row>
        <row r="5610">
          <cell r="E5610">
            <v>35</v>
          </cell>
          <cell r="F5610">
            <v>3</v>
          </cell>
          <cell r="H5610">
            <v>2</v>
          </cell>
          <cell r="L5610" t="str">
            <v>H</v>
          </cell>
          <cell r="M5610" t="str">
            <v>KIRGIZİSTAN</v>
          </cell>
        </row>
        <row r="5611">
          <cell r="E5611">
            <v>35</v>
          </cell>
          <cell r="F5611">
            <v>3</v>
          </cell>
          <cell r="H5611">
            <v>2</v>
          </cell>
          <cell r="L5611" t="str">
            <v>H</v>
          </cell>
          <cell r="M5611" t="str">
            <v>KIRGIZİSTAN</v>
          </cell>
        </row>
        <row r="5612">
          <cell r="E5612">
            <v>35</v>
          </cell>
          <cell r="F5612">
            <v>3</v>
          </cell>
          <cell r="H5612">
            <v>2</v>
          </cell>
          <cell r="L5612" t="str">
            <v>H</v>
          </cell>
          <cell r="M5612" t="str">
            <v>KIRGIZİSTAN</v>
          </cell>
        </row>
        <row r="5613">
          <cell r="E5613">
            <v>35</v>
          </cell>
          <cell r="F5613">
            <v>3</v>
          </cell>
          <cell r="H5613">
            <v>2</v>
          </cell>
          <cell r="L5613" t="str">
            <v>H</v>
          </cell>
          <cell r="M5613" t="str">
            <v>KIRGIZİSTAN</v>
          </cell>
        </row>
        <row r="5614">
          <cell r="E5614">
            <v>35</v>
          </cell>
          <cell r="F5614">
            <v>3</v>
          </cell>
          <cell r="H5614">
            <v>2</v>
          </cell>
          <cell r="L5614" t="str">
            <v>H</v>
          </cell>
          <cell r="M5614" t="str">
            <v>KIRGIZİSTAN</v>
          </cell>
        </row>
        <row r="5615">
          <cell r="E5615">
            <v>35</v>
          </cell>
          <cell r="F5615">
            <v>3</v>
          </cell>
          <cell r="H5615">
            <v>2</v>
          </cell>
          <cell r="L5615" t="str">
            <v>H</v>
          </cell>
          <cell r="M5615" t="str">
            <v>KIRGIZİSTAN</v>
          </cell>
        </row>
        <row r="5616">
          <cell r="E5616">
            <v>35</v>
          </cell>
          <cell r="F5616">
            <v>3</v>
          </cell>
          <cell r="H5616">
            <v>2</v>
          </cell>
          <cell r="L5616">
            <v>1</v>
          </cell>
          <cell r="M5616" t="str">
            <v>KIRGIZİSTAN</v>
          </cell>
        </row>
        <row r="5617">
          <cell r="E5617">
            <v>35</v>
          </cell>
          <cell r="F5617">
            <v>3</v>
          </cell>
          <cell r="H5617">
            <v>2</v>
          </cell>
          <cell r="L5617">
            <v>1</v>
          </cell>
          <cell r="M5617" t="str">
            <v>KIRGIZİSTAN</v>
          </cell>
        </row>
        <row r="5618">
          <cell r="E5618">
            <v>35</v>
          </cell>
          <cell r="F5618">
            <v>3</v>
          </cell>
          <cell r="H5618">
            <v>2</v>
          </cell>
          <cell r="L5618" t="str">
            <v>H</v>
          </cell>
          <cell r="M5618" t="str">
            <v>KIRGIZİSTAN</v>
          </cell>
        </row>
        <row r="5619">
          <cell r="E5619">
            <v>35</v>
          </cell>
          <cell r="F5619">
            <v>3</v>
          </cell>
          <cell r="H5619">
            <v>2</v>
          </cell>
          <cell r="L5619" t="str">
            <v>H</v>
          </cell>
          <cell r="M5619" t="str">
            <v>KIRGIZİSTAN</v>
          </cell>
        </row>
        <row r="5620">
          <cell r="E5620">
            <v>35</v>
          </cell>
          <cell r="F5620">
            <v>4</v>
          </cell>
          <cell r="H5620">
            <v>2</v>
          </cell>
          <cell r="L5620">
            <v>1</v>
          </cell>
          <cell r="M5620" t="str">
            <v>KIRGIZİSTAN</v>
          </cell>
        </row>
        <row r="5621">
          <cell r="E5621">
            <v>35</v>
          </cell>
          <cell r="F5621">
            <v>4</v>
          </cell>
          <cell r="H5621">
            <v>2</v>
          </cell>
          <cell r="L5621" t="str">
            <v>H</v>
          </cell>
          <cell r="M5621" t="str">
            <v>KIRGIZİSTAN</v>
          </cell>
        </row>
        <row r="5622">
          <cell r="E5622">
            <v>35</v>
          </cell>
          <cell r="F5622">
            <v>4</v>
          </cell>
          <cell r="H5622">
            <v>2</v>
          </cell>
          <cell r="L5622" t="str">
            <v>H</v>
          </cell>
          <cell r="M5622" t="str">
            <v>KIRGIZİSTAN</v>
          </cell>
        </row>
        <row r="5623">
          <cell r="E5623">
            <v>35</v>
          </cell>
          <cell r="F5623">
            <v>4</v>
          </cell>
          <cell r="H5623">
            <v>2</v>
          </cell>
          <cell r="L5623" t="str">
            <v>H</v>
          </cell>
          <cell r="M5623" t="str">
            <v>KIRGIZİSTAN</v>
          </cell>
        </row>
        <row r="5624">
          <cell r="E5624">
            <v>35</v>
          </cell>
          <cell r="F5624">
            <v>4</v>
          </cell>
          <cell r="H5624">
            <v>2</v>
          </cell>
          <cell r="L5624" t="str">
            <v>H</v>
          </cell>
          <cell r="M5624" t="str">
            <v>KIRGIZİSTAN</v>
          </cell>
        </row>
        <row r="5625">
          <cell r="E5625">
            <v>35</v>
          </cell>
          <cell r="F5625">
            <v>4</v>
          </cell>
          <cell r="H5625">
            <v>2</v>
          </cell>
          <cell r="L5625" t="str">
            <v>H</v>
          </cell>
          <cell r="M5625" t="str">
            <v>KIRGIZİSTAN</v>
          </cell>
        </row>
        <row r="5626">
          <cell r="E5626">
            <v>35</v>
          </cell>
          <cell r="F5626">
            <v>4</v>
          </cell>
          <cell r="H5626">
            <v>2</v>
          </cell>
          <cell r="L5626" t="str">
            <v>H</v>
          </cell>
          <cell r="M5626" t="str">
            <v>KIRGIZİSTAN</v>
          </cell>
        </row>
        <row r="5627">
          <cell r="E5627">
            <v>35</v>
          </cell>
          <cell r="F5627">
            <v>4</v>
          </cell>
          <cell r="H5627">
            <v>2</v>
          </cell>
          <cell r="L5627" t="str">
            <v>H</v>
          </cell>
          <cell r="M5627" t="str">
            <v>KIRGIZİSTAN</v>
          </cell>
        </row>
        <row r="5628">
          <cell r="E5628">
            <v>35</v>
          </cell>
          <cell r="F5628">
            <v>4</v>
          </cell>
          <cell r="H5628">
            <v>2</v>
          </cell>
          <cell r="L5628" t="str">
            <v>H</v>
          </cell>
          <cell r="M5628" t="str">
            <v>KIRGIZİSTAN</v>
          </cell>
        </row>
        <row r="5629">
          <cell r="E5629">
            <v>35</v>
          </cell>
          <cell r="F5629">
            <v>4</v>
          </cell>
          <cell r="H5629">
            <v>2</v>
          </cell>
          <cell r="L5629" t="str">
            <v>H</v>
          </cell>
          <cell r="M5629" t="str">
            <v>KIRGIZİSTAN</v>
          </cell>
        </row>
        <row r="5630">
          <cell r="E5630">
            <v>35</v>
          </cell>
          <cell r="F5630">
            <v>4</v>
          </cell>
          <cell r="H5630">
            <v>2</v>
          </cell>
          <cell r="L5630" t="str">
            <v>H</v>
          </cell>
          <cell r="M5630" t="str">
            <v>KIRGIZİSTAN</v>
          </cell>
        </row>
        <row r="5631">
          <cell r="E5631">
            <v>35</v>
          </cell>
          <cell r="F5631">
            <v>4</v>
          </cell>
          <cell r="H5631">
            <v>2</v>
          </cell>
          <cell r="L5631" t="str">
            <v>H</v>
          </cell>
          <cell r="M5631" t="str">
            <v>KIRGIZİSTAN</v>
          </cell>
        </row>
        <row r="5632">
          <cell r="E5632">
            <v>35</v>
          </cell>
          <cell r="F5632">
            <v>4</v>
          </cell>
          <cell r="H5632">
            <v>2</v>
          </cell>
          <cell r="L5632" t="str">
            <v>H</v>
          </cell>
          <cell r="M5632" t="str">
            <v>KIRGIZİSTAN</v>
          </cell>
        </row>
        <row r="5633">
          <cell r="E5633">
            <v>35</v>
          </cell>
          <cell r="F5633">
            <v>4</v>
          </cell>
          <cell r="H5633">
            <v>2</v>
          </cell>
          <cell r="L5633" t="str">
            <v>H</v>
          </cell>
          <cell r="M5633" t="str">
            <v>KIRGIZİSTAN</v>
          </cell>
        </row>
        <row r="5634">
          <cell r="E5634">
            <v>35</v>
          </cell>
          <cell r="F5634">
            <v>4</v>
          </cell>
          <cell r="H5634">
            <v>2</v>
          </cell>
          <cell r="L5634" t="str">
            <v>H</v>
          </cell>
          <cell r="M5634" t="str">
            <v>KIRGIZİSTAN</v>
          </cell>
        </row>
        <row r="5635">
          <cell r="E5635">
            <v>35</v>
          </cell>
          <cell r="F5635">
            <v>4</v>
          </cell>
          <cell r="H5635">
            <v>2</v>
          </cell>
          <cell r="L5635" t="str">
            <v>H</v>
          </cell>
          <cell r="M5635" t="str">
            <v>KIRGIZİSTAN</v>
          </cell>
        </row>
        <row r="5636">
          <cell r="E5636">
            <v>35</v>
          </cell>
          <cell r="F5636">
            <v>4</v>
          </cell>
          <cell r="H5636">
            <v>2</v>
          </cell>
          <cell r="L5636" t="str">
            <v>H</v>
          </cell>
          <cell r="M5636" t="str">
            <v>KIRGIZİSTAN</v>
          </cell>
        </row>
        <row r="5637">
          <cell r="E5637">
            <v>35</v>
          </cell>
          <cell r="F5637">
            <v>4</v>
          </cell>
          <cell r="H5637">
            <v>2</v>
          </cell>
          <cell r="L5637" t="str">
            <v>H</v>
          </cell>
          <cell r="M5637" t="str">
            <v>KIRGIZİSTAN</v>
          </cell>
        </row>
        <row r="5638">
          <cell r="E5638">
            <v>35</v>
          </cell>
          <cell r="F5638">
            <v>4</v>
          </cell>
          <cell r="H5638">
            <v>2</v>
          </cell>
          <cell r="L5638" t="str">
            <v>H</v>
          </cell>
          <cell r="M5638" t="str">
            <v>KIRGIZİSTAN</v>
          </cell>
        </row>
        <row r="5639">
          <cell r="E5639">
            <v>35</v>
          </cell>
          <cell r="F5639">
            <v>4</v>
          </cell>
          <cell r="H5639">
            <v>2</v>
          </cell>
          <cell r="L5639" t="str">
            <v>H</v>
          </cell>
          <cell r="M5639" t="str">
            <v>KIRGIZİSTAN</v>
          </cell>
        </row>
        <row r="5640">
          <cell r="E5640">
            <v>35</v>
          </cell>
          <cell r="F5640">
            <v>4</v>
          </cell>
          <cell r="H5640">
            <v>2</v>
          </cell>
          <cell r="L5640" t="str">
            <v>H</v>
          </cell>
          <cell r="M5640" t="str">
            <v>KIRGIZİSTAN</v>
          </cell>
        </row>
        <row r="5641">
          <cell r="E5641">
            <v>35</v>
          </cell>
          <cell r="F5641">
            <v>4</v>
          </cell>
          <cell r="H5641">
            <v>2</v>
          </cell>
          <cell r="L5641" t="str">
            <v>H</v>
          </cell>
          <cell r="M5641" t="str">
            <v>KIRGIZİSTAN</v>
          </cell>
        </row>
        <row r="5642">
          <cell r="E5642">
            <v>35</v>
          </cell>
          <cell r="F5642">
            <v>4</v>
          </cell>
          <cell r="H5642">
            <v>2</v>
          </cell>
          <cell r="L5642" t="str">
            <v>H</v>
          </cell>
          <cell r="M5642" t="str">
            <v>KIRGIZİSTAN</v>
          </cell>
        </row>
        <row r="5643">
          <cell r="E5643">
            <v>35</v>
          </cell>
          <cell r="F5643">
            <v>4</v>
          </cell>
          <cell r="H5643">
            <v>2</v>
          </cell>
          <cell r="L5643" t="str">
            <v>H</v>
          </cell>
          <cell r="M5643" t="str">
            <v>KIRGIZİSTAN</v>
          </cell>
        </row>
        <row r="5644">
          <cell r="E5644">
            <v>35</v>
          </cell>
          <cell r="F5644">
            <v>4</v>
          </cell>
          <cell r="H5644">
            <v>2</v>
          </cell>
          <cell r="L5644" t="str">
            <v>H</v>
          </cell>
          <cell r="M5644" t="str">
            <v>KIRGIZİSTAN</v>
          </cell>
        </row>
        <row r="5645">
          <cell r="E5645">
            <v>35</v>
          </cell>
          <cell r="F5645">
            <v>4</v>
          </cell>
          <cell r="H5645">
            <v>2</v>
          </cell>
          <cell r="L5645" t="str">
            <v>H</v>
          </cell>
          <cell r="M5645" t="str">
            <v>KIRGIZİSTAN</v>
          </cell>
        </row>
        <row r="5646">
          <cell r="E5646">
            <v>35</v>
          </cell>
          <cell r="F5646">
            <v>4</v>
          </cell>
          <cell r="H5646">
            <v>2</v>
          </cell>
          <cell r="L5646" t="str">
            <v>H</v>
          </cell>
          <cell r="M5646" t="str">
            <v>KIRGIZİSTAN</v>
          </cell>
        </row>
        <row r="5647">
          <cell r="E5647">
            <v>35</v>
          </cell>
          <cell r="F5647">
            <v>4</v>
          </cell>
          <cell r="H5647">
            <v>2</v>
          </cell>
          <cell r="L5647" t="str">
            <v>H</v>
          </cell>
          <cell r="M5647" t="str">
            <v>KIRGIZİSTAN</v>
          </cell>
        </row>
        <row r="5648">
          <cell r="E5648">
            <v>35</v>
          </cell>
          <cell r="F5648">
            <v>5</v>
          </cell>
          <cell r="H5648">
            <v>2</v>
          </cell>
          <cell r="L5648" t="str">
            <v>H</v>
          </cell>
          <cell r="M5648" t="str">
            <v>KIRGIZİSTAN</v>
          </cell>
        </row>
        <row r="5649">
          <cell r="E5649">
            <v>35</v>
          </cell>
          <cell r="F5649">
            <v>5</v>
          </cell>
          <cell r="H5649">
            <v>2</v>
          </cell>
          <cell r="L5649" t="str">
            <v>H</v>
          </cell>
          <cell r="M5649" t="str">
            <v>KIRGIZİSTAN</v>
          </cell>
        </row>
        <row r="5650">
          <cell r="E5650">
            <v>35</v>
          </cell>
          <cell r="F5650">
            <v>5</v>
          </cell>
          <cell r="H5650">
            <v>2</v>
          </cell>
          <cell r="L5650" t="str">
            <v>H</v>
          </cell>
          <cell r="M5650" t="str">
            <v>KIRGIZİSTAN</v>
          </cell>
        </row>
        <row r="5651">
          <cell r="E5651">
            <v>35</v>
          </cell>
          <cell r="F5651">
            <v>5</v>
          </cell>
          <cell r="H5651">
            <v>2</v>
          </cell>
          <cell r="L5651" t="str">
            <v>H</v>
          </cell>
          <cell r="M5651" t="str">
            <v>KIRGIZİSTAN</v>
          </cell>
        </row>
        <row r="5652">
          <cell r="E5652">
            <v>35</v>
          </cell>
          <cell r="F5652">
            <v>5</v>
          </cell>
          <cell r="H5652">
            <v>2</v>
          </cell>
          <cell r="L5652" t="str">
            <v>H</v>
          </cell>
          <cell r="M5652" t="str">
            <v>KIRGIZİSTAN</v>
          </cell>
        </row>
        <row r="5653">
          <cell r="E5653">
            <v>35</v>
          </cell>
          <cell r="F5653">
            <v>5</v>
          </cell>
          <cell r="H5653">
            <v>2</v>
          </cell>
          <cell r="L5653" t="str">
            <v>H</v>
          </cell>
          <cell r="M5653" t="str">
            <v>KIRGIZİSTAN</v>
          </cell>
        </row>
        <row r="5654">
          <cell r="E5654">
            <v>35</v>
          </cell>
          <cell r="F5654">
            <v>5</v>
          </cell>
          <cell r="H5654">
            <v>2</v>
          </cell>
          <cell r="L5654" t="str">
            <v>H</v>
          </cell>
          <cell r="M5654" t="str">
            <v>KIRGIZİSTAN</v>
          </cell>
        </row>
        <row r="5655">
          <cell r="E5655">
            <v>35</v>
          </cell>
          <cell r="F5655">
            <v>5</v>
          </cell>
          <cell r="H5655">
            <v>2</v>
          </cell>
          <cell r="L5655" t="str">
            <v>H</v>
          </cell>
          <cell r="M5655" t="str">
            <v>KIRGIZİSTAN</v>
          </cell>
        </row>
        <row r="5656">
          <cell r="E5656">
            <v>35</v>
          </cell>
          <cell r="F5656">
            <v>5</v>
          </cell>
          <cell r="H5656">
            <v>2</v>
          </cell>
          <cell r="L5656" t="str">
            <v>H</v>
          </cell>
          <cell r="M5656" t="str">
            <v>KIRGIZİSTAN</v>
          </cell>
        </row>
        <row r="5657">
          <cell r="E5657">
            <v>35</v>
          </cell>
          <cell r="F5657">
            <v>5</v>
          </cell>
          <cell r="H5657">
            <v>2</v>
          </cell>
          <cell r="L5657" t="str">
            <v>H</v>
          </cell>
          <cell r="M5657" t="str">
            <v>KIRGIZİSTAN</v>
          </cell>
        </row>
        <row r="5658">
          <cell r="E5658">
            <v>35</v>
          </cell>
          <cell r="F5658">
            <v>5</v>
          </cell>
          <cell r="H5658">
            <v>2</v>
          </cell>
          <cell r="L5658" t="str">
            <v>H</v>
          </cell>
          <cell r="M5658" t="str">
            <v>KIRGIZİSTAN</v>
          </cell>
        </row>
        <row r="5659">
          <cell r="E5659">
            <v>35</v>
          </cell>
          <cell r="F5659">
            <v>5</v>
          </cell>
          <cell r="H5659">
            <v>2</v>
          </cell>
          <cell r="L5659" t="str">
            <v>H</v>
          </cell>
          <cell r="M5659" t="str">
            <v>KIRGIZİSTAN</v>
          </cell>
        </row>
        <row r="5660">
          <cell r="E5660">
            <v>35</v>
          </cell>
          <cell r="F5660">
            <v>5</v>
          </cell>
          <cell r="H5660">
            <v>2</v>
          </cell>
          <cell r="L5660" t="str">
            <v>H</v>
          </cell>
          <cell r="M5660" t="str">
            <v>KIRGIZİSTAN</v>
          </cell>
        </row>
        <row r="5661">
          <cell r="E5661">
            <v>35</v>
          </cell>
          <cell r="F5661">
            <v>5</v>
          </cell>
          <cell r="H5661">
            <v>2</v>
          </cell>
          <cell r="L5661" t="str">
            <v>H</v>
          </cell>
          <cell r="M5661" t="str">
            <v>KIRGIZİSTAN</v>
          </cell>
        </row>
        <row r="5662">
          <cell r="E5662">
            <v>35</v>
          </cell>
          <cell r="F5662">
            <v>5</v>
          </cell>
          <cell r="H5662">
            <v>2</v>
          </cell>
          <cell r="L5662" t="str">
            <v>H</v>
          </cell>
          <cell r="M5662" t="str">
            <v>KIRGIZİSTAN</v>
          </cell>
        </row>
        <row r="5663">
          <cell r="E5663">
            <v>35</v>
          </cell>
          <cell r="F5663">
            <v>5</v>
          </cell>
          <cell r="H5663">
            <v>2</v>
          </cell>
          <cell r="L5663" t="str">
            <v>H</v>
          </cell>
          <cell r="M5663" t="str">
            <v>KIRGIZİSTAN</v>
          </cell>
        </row>
        <row r="5664">
          <cell r="E5664">
            <v>35</v>
          </cell>
          <cell r="F5664">
            <v>5</v>
          </cell>
          <cell r="H5664">
            <v>2</v>
          </cell>
          <cell r="L5664" t="str">
            <v>H</v>
          </cell>
          <cell r="M5664" t="str">
            <v>KIRGIZİSTAN</v>
          </cell>
        </row>
        <row r="5665">
          <cell r="E5665">
            <v>35</v>
          </cell>
          <cell r="F5665">
            <v>5</v>
          </cell>
          <cell r="H5665">
            <v>2</v>
          </cell>
          <cell r="L5665">
            <v>1</v>
          </cell>
          <cell r="M5665" t="str">
            <v>KIRGIZİSTAN</v>
          </cell>
        </row>
        <row r="5666">
          <cell r="E5666">
            <v>35</v>
          </cell>
          <cell r="F5666">
            <v>5</v>
          </cell>
          <cell r="H5666">
            <v>2</v>
          </cell>
          <cell r="L5666" t="str">
            <v>H</v>
          </cell>
          <cell r="M5666" t="str">
            <v>KIRGIZİSTAN</v>
          </cell>
        </row>
        <row r="5667">
          <cell r="E5667">
            <v>35</v>
          </cell>
          <cell r="F5667">
            <v>5</v>
          </cell>
          <cell r="H5667">
            <v>2</v>
          </cell>
          <cell r="L5667" t="str">
            <v>H</v>
          </cell>
          <cell r="M5667" t="str">
            <v>KIRGIZİSTAN</v>
          </cell>
        </row>
        <row r="5668">
          <cell r="E5668">
            <v>35</v>
          </cell>
          <cell r="F5668">
            <v>5</v>
          </cell>
          <cell r="H5668">
            <v>2</v>
          </cell>
          <cell r="L5668" t="str">
            <v>H</v>
          </cell>
          <cell r="M5668" t="str">
            <v>KIRGIZİSTAN</v>
          </cell>
        </row>
        <row r="5669">
          <cell r="E5669">
            <v>35</v>
          </cell>
          <cell r="F5669">
            <v>5</v>
          </cell>
          <cell r="H5669">
            <v>2</v>
          </cell>
          <cell r="L5669" t="str">
            <v>H</v>
          </cell>
          <cell r="M5669" t="str">
            <v>KIRGIZİSTAN</v>
          </cell>
        </row>
        <row r="5670">
          <cell r="E5670">
            <v>35</v>
          </cell>
          <cell r="F5670">
            <v>5</v>
          </cell>
          <cell r="H5670">
            <v>2</v>
          </cell>
          <cell r="L5670" t="str">
            <v>H</v>
          </cell>
          <cell r="M5670" t="str">
            <v>KIRGIZİSTAN</v>
          </cell>
        </row>
        <row r="5671">
          <cell r="E5671">
            <v>35</v>
          </cell>
          <cell r="F5671">
            <v>5</v>
          </cell>
          <cell r="H5671">
            <v>2</v>
          </cell>
          <cell r="L5671" t="str">
            <v>H</v>
          </cell>
          <cell r="M5671" t="str">
            <v>KIRGIZİSTAN</v>
          </cell>
        </row>
        <row r="5672">
          <cell r="E5672">
            <v>35</v>
          </cell>
          <cell r="F5672">
            <v>5</v>
          </cell>
          <cell r="H5672">
            <v>2</v>
          </cell>
          <cell r="L5672" t="str">
            <v>H</v>
          </cell>
          <cell r="M5672" t="str">
            <v>KIRGIZİSTAN</v>
          </cell>
        </row>
        <row r="5673">
          <cell r="E5673">
            <v>35</v>
          </cell>
          <cell r="F5673">
            <v>5</v>
          </cell>
          <cell r="H5673">
            <v>2</v>
          </cell>
          <cell r="L5673" t="str">
            <v>H</v>
          </cell>
          <cell r="M5673" t="str">
            <v>KIRGIZİSTAN</v>
          </cell>
        </row>
        <row r="5674">
          <cell r="E5674">
            <v>35</v>
          </cell>
          <cell r="F5674">
            <v>5</v>
          </cell>
          <cell r="H5674">
            <v>2</v>
          </cell>
          <cell r="L5674" t="str">
            <v>H</v>
          </cell>
          <cell r="M5674" t="str">
            <v>KIRGIZİSTAN</v>
          </cell>
        </row>
        <row r="5675">
          <cell r="E5675">
            <v>35</v>
          </cell>
          <cell r="F5675">
            <v>6</v>
          </cell>
          <cell r="H5675">
            <v>2</v>
          </cell>
          <cell r="L5675" t="str">
            <v>H</v>
          </cell>
          <cell r="M5675" t="str">
            <v>KIRGIZİSTAN</v>
          </cell>
        </row>
        <row r="5676">
          <cell r="E5676">
            <v>35</v>
          </cell>
          <cell r="F5676">
            <v>6</v>
          </cell>
          <cell r="H5676">
            <v>2</v>
          </cell>
          <cell r="L5676" t="str">
            <v>H</v>
          </cell>
          <cell r="M5676" t="str">
            <v>KIRGIZİSTAN</v>
          </cell>
        </row>
        <row r="5677">
          <cell r="E5677">
            <v>35</v>
          </cell>
          <cell r="F5677">
            <v>6</v>
          </cell>
          <cell r="H5677">
            <v>2</v>
          </cell>
          <cell r="L5677" t="str">
            <v>H</v>
          </cell>
          <cell r="M5677" t="str">
            <v>KIRGIZİSTAN</v>
          </cell>
        </row>
        <row r="5678">
          <cell r="E5678">
            <v>35</v>
          </cell>
          <cell r="F5678">
            <v>6</v>
          </cell>
          <cell r="H5678">
            <v>2</v>
          </cell>
          <cell r="L5678" t="str">
            <v>H</v>
          </cell>
          <cell r="M5678" t="str">
            <v>KIRGIZİSTAN</v>
          </cell>
        </row>
        <row r="5679">
          <cell r="E5679">
            <v>35</v>
          </cell>
          <cell r="F5679">
            <v>6</v>
          </cell>
          <cell r="H5679">
            <v>2</v>
          </cell>
          <cell r="L5679" t="str">
            <v>H</v>
          </cell>
          <cell r="M5679" t="str">
            <v>KIRGIZİSTAN</v>
          </cell>
        </row>
        <row r="5680">
          <cell r="E5680">
            <v>35</v>
          </cell>
          <cell r="F5680">
            <v>6</v>
          </cell>
          <cell r="H5680">
            <v>2</v>
          </cell>
          <cell r="L5680" t="str">
            <v>H</v>
          </cell>
          <cell r="M5680" t="str">
            <v>KIRGIZİSTAN</v>
          </cell>
        </row>
        <row r="5681">
          <cell r="E5681">
            <v>35</v>
          </cell>
          <cell r="F5681">
            <v>6</v>
          </cell>
          <cell r="H5681">
            <v>2</v>
          </cell>
          <cell r="L5681" t="str">
            <v>H</v>
          </cell>
          <cell r="M5681" t="str">
            <v>KIRGIZİSTAN</v>
          </cell>
        </row>
        <row r="5682">
          <cell r="E5682">
            <v>35</v>
          </cell>
          <cell r="F5682">
            <v>6</v>
          </cell>
          <cell r="H5682">
            <v>2</v>
          </cell>
          <cell r="L5682">
            <v>1</v>
          </cell>
          <cell r="M5682" t="str">
            <v>KIRGIZİSTAN</v>
          </cell>
        </row>
        <row r="5683">
          <cell r="E5683">
            <v>35</v>
          </cell>
          <cell r="F5683">
            <v>6</v>
          </cell>
          <cell r="H5683">
            <v>2</v>
          </cell>
          <cell r="L5683" t="str">
            <v>H</v>
          </cell>
          <cell r="M5683" t="str">
            <v>KIRGIZİSTAN</v>
          </cell>
        </row>
        <row r="5684">
          <cell r="E5684">
            <v>35</v>
          </cell>
          <cell r="F5684">
            <v>6</v>
          </cell>
          <cell r="H5684">
            <v>2</v>
          </cell>
          <cell r="L5684" t="str">
            <v>H</v>
          </cell>
          <cell r="M5684" t="str">
            <v>KIRGIZİSTAN</v>
          </cell>
        </row>
        <row r="5685">
          <cell r="E5685">
            <v>35</v>
          </cell>
          <cell r="F5685">
            <v>6</v>
          </cell>
          <cell r="H5685">
            <v>2</v>
          </cell>
          <cell r="L5685" t="str">
            <v>H</v>
          </cell>
          <cell r="M5685" t="str">
            <v>KIRGIZİSTAN</v>
          </cell>
        </row>
        <row r="5686">
          <cell r="E5686">
            <v>35</v>
          </cell>
          <cell r="F5686">
            <v>6</v>
          </cell>
          <cell r="H5686">
            <v>2</v>
          </cell>
          <cell r="L5686" t="str">
            <v>H</v>
          </cell>
          <cell r="M5686" t="str">
            <v>KIRGIZİSTAN</v>
          </cell>
        </row>
        <row r="5687">
          <cell r="E5687">
            <v>35</v>
          </cell>
          <cell r="F5687">
            <v>6</v>
          </cell>
          <cell r="H5687">
            <v>2</v>
          </cell>
          <cell r="L5687" t="str">
            <v>H</v>
          </cell>
          <cell r="M5687" t="str">
            <v>KIRGIZİSTAN</v>
          </cell>
        </row>
        <row r="5688">
          <cell r="E5688">
            <v>35</v>
          </cell>
          <cell r="F5688">
            <v>6</v>
          </cell>
          <cell r="H5688">
            <v>2</v>
          </cell>
          <cell r="L5688" t="str">
            <v>H</v>
          </cell>
          <cell r="M5688" t="str">
            <v>KIRGIZİSTAN</v>
          </cell>
        </row>
        <row r="5689">
          <cell r="E5689">
            <v>35</v>
          </cell>
          <cell r="F5689">
            <v>6</v>
          </cell>
          <cell r="H5689">
            <v>2</v>
          </cell>
          <cell r="L5689" t="str">
            <v>H</v>
          </cell>
          <cell r="M5689" t="str">
            <v>KIRGIZİSTAN</v>
          </cell>
        </row>
        <row r="5690">
          <cell r="E5690">
            <v>35</v>
          </cell>
          <cell r="F5690">
            <v>6</v>
          </cell>
          <cell r="H5690">
            <v>2</v>
          </cell>
          <cell r="L5690" t="str">
            <v>H</v>
          </cell>
          <cell r="M5690" t="str">
            <v>KIRGIZİSTAN</v>
          </cell>
        </row>
        <row r="5691">
          <cell r="E5691">
            <v>35</v>
          </cell>
          <cell r="F5691">
            <v>6</v>
          </cell>
          <cell r="H5691">
            <v>2</v>
          </cell>
          <cell r="L5691" t="str">
            <v>H</v>
          </cell>
          <cell r="M5691" t="str">
            <v>KIRGIZİSTAN</v>
          </cell>
        </row>
        <row r="5692">
          <cell r="E5692">
            <v>35</v>
          </cell>
          <cell r="F5692">
            <v>6</v>
          </cell>
          <cell r="H5692">
            <v>2</v>
          </cell>
          <cell r="L5692" t="str">
            <v>H</v>
          </cell>
          <cell r="M5692" t="str">
            <v>KIRGIZİSTAN</v>
          </cell>
        </row>
        <row r="5693">
          <cell r="E5693">
            <v>35</v>
          </cell>
          <cell r="F5693">
            <v>6</v>
          </cell>
          <cell r="H5693">
            <v>2</v>
          </cell>
          <cell r="L5693" t="str">
            <v>H</v>
          </cell>
          <cell r="M5693" t="str">
            <v>KIRGIZİSTAN</v>
          </cell>
        </row>
        <row r="5694">
          <cell r="E5694">
            <v>35</v>
          </cell>
          <cell r="F5694">
            <v>6</v>
          </cell>
          <cell r="H5694">
            <v>2</v>
          </cell>
          <cell r="L5694" t="str">
            <v>H</v>
          </cell>
          <cell r="M5694" t="str">
            <v>KIRGIZİSTAN</v>
          </cell>
        </row>
        <row r="5695">
          <cell r="E5695">
            <v>35</v>
          </cell>
          <cell r="F5695">
            <v>6</v>
          </cell>
          <cell r="H5695">
            <v>2</v>
          </cell>
          <cell r="L5695" t="str">
            <v>H</v>
          </cell>
          <cell r="M5695" t="str">
            <v>KIRGIZİSTAN</v>
          </cell>
        </row>
        <row r="5696">
          <cell r="E5696">
            <v>35</v>
          </cell>
          <cell r="F5696">
            <v>6</v>
          </cell>
          <cell r="H5696">
            <v>2</v>
          </cell>
          <cell r="L5696" t="str">
            <v>H</v>
          </cell>
          <cell r="M5696" t="str">
            <v>KIRGIZİSTAN</v>
          </cell>
        </row>
        <row r="5697">
          <cell r="E5697">
            <v>35</v>
          </cell>
          <cell r="F5697">
            <v>6</v>
          </cell>
          <cell r="H5697">
            <v>2</v>
          </cell>
          <cell r="L5697" t="str">
            <v>H</v>
          </cell>
          <cell r="M5697" t="str">
            <v>SNG</v>
          </cell>
        </row>
        <row r="5698">
          <cell r="E5698">
            <v>35</v>
          </cell>
          <cell r="F5698">
            <v>6</v>
          </cell>
          <cell r="H5698">
            <v>2</v>
          </cell>
          <cell r="L5698" t="str">
            <v>H</v>
          </cell>
          <cell r="M5698" t="str">
            <v>KIRGIZİSTAN</v>
          </cell>
        </row>
        <row r="5699">
          <cell r="E5699">
            <v>35</v>
          </cell>
          <cell r="F5699">
            <v>6</v>
          </cell>
          <cell r="H5699">
            <v>2</v>
          </cell>
          <cell r="L5699" t="str">
            <v>H</v>
          </cell>
          <cell r="M5699" t="str">
            <v>KIRGIZİSTAN</v>
          </cell>
        </row>
        <row r="5700">
          <cell r="E5700">
            <v>35</v>
          </cell>
          <cell r="F5700">
            <v>6</v>
          </cell>
          <cell r="H5700">
            <v>2</v>
          </cell>
          <cell r="L5700" t="str">
            <v>H</v>
          </cell>
          <cell r="M5700" t="str">
            <v>KIRGIZİSTAN</v>
          </cell>
        </row>
        <row r="5701">
          <cell r="E5701">
            <v>35</v>
          </cell>
          <cell r="F5701">
            <v>6</v>
          </cell>
          <cell r="H5701">
            <v>2</v>
          </cell>
          <cell r="L5701" t="str">
            <v>H</v>
          </cell>
          <cell r="M5701" t="str">
            <v>KIRGIZİSTAN</v>
          </cell>
        </row>
        <row r="5702">
          <cell r="E5702">
            <v>35</v>
          </cell>
          <cell r="F5702">
            <v>6</v>
          </cell>
          <cell r="H5702">
            <v>2</v>
          </cell>
          <cell r="L5702" t="str">
            <v>H</v>
          </cell>
          <cell r="M5702" t="str">
            <v>KIRGIZİSTAN</v>
          </cell>
        </row>
        <row r="5703">
          <cell r="E5703">
            <v>35</v>
          </cell>
          <cell r="F5703">
            <v>6</v>
          </cell>
          <cell r="H5703">
            <v>2</v>
          </cell>
          <cell r="L5703" t="str">
            <v>H</v>
          </cell>
          <cell r="M5703" t="str">
            <v>KIRGIZİSTAN</v>
          </cell>
        </row>
        <row r="5704">
          <cell r="E5704">
            <v>35</v>
          </cell>
          <cell r="F5704">
            <v>7</v>
          </cell>
          <cell r="H5704">
            <v>2</v>
          </cell>
          <cell r="L5704" t="str">
            <v>H</v>
          </cell>
          <cell r="M5704" t="str">
            <v>KIRGIZİSTAN</v>
          </cell>
        </row>
        <row r="5705">
          <cell r="E5705">
            <v>35</v>
          </cell>
          <cell r="F5705">
            <v>7</v>
          </cell>
          <cell r="H5705">
            <v>2</v>
          </cell>
          <cell r="L5705" t="str">
            <v>H</v>
          </cell>
          <cell r="M5705" t="str">
            <v>KIRGIZİSTAN</v>
          </cell>
        </row>
        <row r="5706">
          <cell r="E5706">
            <v>35</v>
          </cell>
          <cell r="F5706">
            <v>7</v>
          </cell>
          <cell r="H5706">
            <v>2</v>
          </cell>
          <cell r="L5706" t="str">
            <v>H</v>
          </cell>
          <cell r="M5706" t="str">
            <v>KIRGIZİSTAN</v>
          </cell>
        </row>
        <row r="5707">
          <cell r="E5707">
            <v>35</v>
          </cell>
          <cell r="F5707">
            <v>7</v>
          </cell>
          <cell r="H5707">
            <v>2</v>
          </cell>
          <cell r="L5707" t="str">
            <v>H</v>
          </cell>
          <cell r="M5707" t="str">
            <v>KIRGIZİSTAN</v>
          </cell>
        </row>
        <row r="5708">
          <cell r="E5708">
            <v>35</v>
          </cell>
          <cell r="F5708">
            <v>7</v>
          </cell>
          <cell r="H5708">
            <v>2</v>
          </cell>
          <cell r="L5708" t="str">
            <v>H</v>
          </cell>
          <cell r="M5708" t="str">
            <v>KIRGIZİSTAN</v>
          </cell>
        </row>
        <row r="5709">
          <cell r="E5709">
            <v>35</v>
          </cell>
          <cell r="F5709">
            <v>7</v>
          </cell>
          <cell r="H5709">
            <v>2</v>
          </cell>
          <cell r="L5709" t="str">
            <v>H</v>
          </cell>
          <cell r="M5709" t="str">
            <v>KIRGIZİSTAN</v>
          </cell>
        </row>
        <row r="5710">
          <cell r="E5710">
            <v>35</v>
          </cell>
          <cell r="F5710">
            <v>7</v>
          </cell>
          <cell r="H5710">
            <v>2</v>
          </cell>
          <cell r="L5710" t="str">
            <v>H</v>
          </cell>
          <cell r="M5710" t="str">
            <v>KIRGIZİSTAN</v>
          </cell>
        </row>
        <row r="5711">
          <cell r="E5711">
            <v>35</v>
          </cell>
          <cell r="F5711">
            <v>7</v>
          </cell>
          <cell r="H5711">
            <v>2</v>
          </cell>
          <cell r="L5711" t="str">
            <v>H</v>
          </cell>
          <cell r="M5711" t="str">
            <v>KIRGIZİSTAN</v>
          </cell>
        </row>
        <row r="5712">
          <cell r="E5712">
            <v>35</v>
          </cell>
          <cell r="F5712">
            <v>7</v>
          </cell>
          <cell r="H5712">
            <v>2</v>
          </cell>
          <cell r="L5712" t="str">
            <v>H</v>
          </cell>
          <cell r="M5712" t="str">
            <v>KIRGIZİSTAN</v>
          </cell>
        </row>
        <row r="5713">
          <cell r="E5713">
            <v>35</v>
          </cell>
          <cell r="F5713">
            <v>7</v>
          </cell>
          <cell r="H5713">
            <v>2</v>
          </cell>
          <cell r="L5713" t="str">
            <v>H</v>
          </cell>
          <cell r="M5713" t="str">
            <v>KIRGIZİSTAN</v>
          </cell>
        </row>
        <row r="5714">
          <cell r="E5714">
            <v>35</v>
          </cell>
          <cell r="F5714">
            <v>7</v>
          </cell>
          <cell r="H5714">
            <v>2</v>
          </cell>
          <cell r="L5714" t="str">
            <v>H</v>
          </cell>
          <cell r="M5714" t="str">
            <v>KIRGIZİSTAN</v>
          </cell>
        </row>
        <row r="5715">
          <cell r="E5715">
            <v>35</v>
          </cell>
          <cell r="F5715">
            <v>7</v>
          </cell>
          <cell r="H5715">
            <v>2</v>
          </cell>
          <cell r="L5715" t="str">
            <v>H</v>
          </cell>
          <cell r="M5715" t="str">
            <v>KIRGIZİSTAN</v>
          </cell>
        </row>
        <row r="5716">
          <cell r="E5716">
            <v>35</v>
          </cell>
          <cell r="F5716">
            <v>7</v>
          </cell>
          <cell r="H5716">
            <v>2</v>
          </cell>
          <cell r="L5716" t="str">
            <v>H</v>
          </cell>
          <cell r="M5716" t="str">
            <v>KIRGIZİSTAN</v>
          </cell>
        </row>
        <row r="5717">
          <cell r="E5717">
            <v>35</v>
          </cell>
          <cell r="F5717">
            <v>7</v>
          </cell>
          <cell r="H5717">
            <v>2</v>
          </cell>
          <cell r="L5717" t="str">
            <v>H</v>
          </cell>
          <cell r="M5717" t="str">
            <v>KIRGIZİSTAN</v>
          </cell>
        </row>
        <row r="5718">
          <cell r="E5718">
            <v>35</v>
          </cell>
          <cell r="F5718">
            <v>7</v>
          </cell>
          <cell r="H5718">
            <v>2</v>
          </cell>
          <cell r="L5718" t="str">
            <v>H</v>
          </cell>
          <cell r="M5718" t="str">
            <v>KIRGIZİSTAN</v>
          </cell>
        </row>
        <row r="5719">
          <cell r="E5719">
            <v>35</v>
          </cell>
          <cell r="F5719">
            <v>7</v>
          </cell>
          <cell r="H5719">
            <v>2</v>
          </cell>
          <cell r="L5719" t="str">
            <v>H</v>
          </cell>
          <cell r="M5719" t="str">
            <v>KIRGIZİSTAN</v>
          </cell>
        </row>
        <row r="5720">
          <cell r="E5720">
            <v>35</v>
          </cell>
          <cell r="F5720">
            <v>7</v>
          </cell>
          <cell r="H5720">
            <v>2</v>
          </cell>
          <cell r="L5720" t="str">
            <v>H</v>
          </cell>
          <cell r="M5720" t="str">
            <v>KIRGIZİSTAN</v>
          </cell>
        </row>
        <row r="5721">
          <cell r="E5721">
            <v>35</v>
          </cell>
          <cell r="F5721">
            <v>7</v>
          </cell>
          <cell r="H5721">
            <v>2</v>
          </cell>
          <cell r="L5721" t="str">
            <v>H</v>
          </cell>
          <cell r="M5721" t="str">
            <v>KIRGIZİSTAN</v>
          </cell>
        </row>
        <row r="5722">
          <cell r="E5722">
            <v>35</v>
          </cell>
          <cell r="F5722">
            <v>7</v>
          </cell>
          <cell r="H5722">
            <v>2</v>
          </cell>
          <cell r="L5722" t="str">
            <v>H</v>
          </cell>
          <cell r="M5722" t="str">
            <v>KIRGIZİSTAN</v>
          </cell>
        </row>
        <row r="5723">
          <cell r="E5723">
            <v>35</v>
          </cell>
          <cell r="F5723">
            <v>7</v>
          </cell>
          <cell r="H5723">
            <v>2</v>
          </cell>
          <cell r="L5723" t="str">
            <v>H</v>
          </cell>
          <cell r="M5723" t="str">
            <v>KIRGIZİSTAN</v>
          </cell>
        </row>
        <row r="5724">
          <cell r="E5724">
            <v>35</v>
          </cell>
          <cell r="F5724">
            <v>7</v>
          </cell>
          <cell r="H5724">
            <v>2</v>
          </cell>
          <cell r="L5724" t="str">
            <v>H</v>
          </cell>
          <cell r="M5724" t="str">
            <v>KIRGIZİSTAN</v>
          </cell>
        </row>
        <row r="5725">
          <cell r="E5725">
            <v>35</v>
          </cell>
          <cell r="F5725">
            <v>7</v>
          </cell>
          <cell r="H5725">
            <v>2</v>
          </cell>
          <cell r="L5725" t="str">
            <v>H</v>
          </cell>
          <cell r="M5725" t="str">
            <v>KIRGIZİSTAN</v>
          </cell>
        </row>
        <row r="5726">
          <cell r="E5726">
            <v>35</v>
          </cell>
          <cell r="F5726">
            <v>7</v>
          </cell>
          <cell r="H5726">
            <v>2</v>
          </cell>
          <cell r="L5726" t="str">
            <v>H</v>
          </cell>
          <cell r="M5726" t="str">
            <v>KIRGIZİSTAN</v>
          </cell>
        </row>
        <row r="5727">
          <cell r="E5727">
            <v>35</v>
          </cell>
          <cell r="F5727">
            <v>7</v>
          </cell>
          <cell r="H5727">
            <v>2</v>
          </cell>
          <cell r="L5727" t="str">
            <v>H</v>
          </cell>
          <cell r="M5727" t="str">
            <v>KIRGIZİSTAN</v>
          </cell>
        </row>
        <row r="5728">
          <cell r="E5728">
            <v>35</v>
          </cell>
          <cell r="F5728">
            <v>7</v>
          </cell>
          <cell r="H5728">
            <v>2</v>
          </cell>
          <cell r="L5728" t="str">
            <v>H</v>
          </cell>
          <cell r="M5728" t="str">
            <v>KIRGIZİSTAN</v>
          </cell>
        </row>
        <row r="5729">
          <cell r="E5729">
            <v>35</v>
          </cell>
          <cell r="F5729">
            <v>7</v>
          </cell>
          <cell r="H5729">
            <v>2</v>
          </cell>
          <cell r="L5729" t="str">
            <v>H</v>
          </cell>
          <cell r="M5729" t="str">
            <v>KIRGIZİSTAN</v>
          </cell>
        </row>
        <row r="5730">
          <cell r="E5730">
            <v>35</v>
          </cell>
          <cell r="F5730">
            <v>7</v>
          </cell>
          <cell r="H5730">
            <v>2</v>
          </cell>
          <cell r="L5730" t="str">
            <v>H</v>
          </cell>
          <cell r="M5730" t="str">
            <v>KIRGIZİSTAN</v>
          </cell>
        </row>
        <row r="5731">
          <cell r="E5731">
            <v>35</v>
          </cell>
          <cell r="F5731">
            <v>7</v>
          </cell>
          <cell r="H5731">
            <v>2</v>
          </cell>
          <cell r="L5731" t="str">
            <v>H</v>
          </cell>
          <cell r="M5731" t="str">
            <v>KIRGIZİSTAN</v>
          </cell>
        </row>
        <row r="5732">
          <cell r="E5732">
            <v>35</v>
          </cell>
          <cell r="F5732">
            <v>8</v>
          </cell>
          <cell r="H5732">
            <v>2</v>
          </cell>
          <cell r="L5732" t="str">
            <v>H</v>
          </cell>
          <cell r="M5732" t="str">
            <v>KIRGIZİSTAN</v>
          </cell>
        </row>
        <row r="5733">
          <cell r="E5733">
            <v>35</v>
          </cell>
          <cell r="F5733">
            <v>8</v>
          </cell>
          <cell r="H5733">
            <v>2</v>
          </cell>
          <cell r="L5733" t="str">
            <v>H</v>
          </cell>
          <cell r="M5733" t="str">
            <v>KIRGIZİSTAN</v>
          </cell>
        </row>
        <row r="5734">
          <cell r="E5734">
            <v>35</v>
          </cell>
          <cell r="F5734">
            <v>8</v>
          </cell>
          <cell r="H5734">
            <v>2</v>
          </cell>
          <cell r="L5734" t="str">
            <v>H</v>
          </cell>
          <cell r="M5734" t="str">
            <v>KIRGIZİSTAN</v>
          </cell>
        </row>
        <row r="5735">
          <cell r="E5735">
            <v>35</v>
          </cell>
          <cell r="F5735">
            <v>8</v>
          </cell>
          <cell r="H5735">
            <v>2</v>
          </cell>
          <cell r="L5735" t="str">
            <v>H</v>
          </cell>
          <cell r="M5735" t="str">
            <v>KIRGIZİSTAN</v>
          </cell>
        </row>
        <row r="5736">
          <cell r="E5736">
            <v>35</v>
          </cell>
          <cell r="F5736">
            <v>8</v>
          </cell>
          <cell r="H5736">
            <v>2</v>
          </cell>
          <cell r="L5736" t="str">
            <v>H</v>
          </cell>
          <cell r="M5736" t="str">
            <v>KIRGIZİSTAN</v>
          </cell>
        </row>
        <row r="5737">
          <cell r="E5737">
            <v>35</v>
          </cell>
          <cell r="F5737">
            <v>8</v>
          </cell>
          <cell r="H5737">
            <v>2</v>
          </cell>
          <cell r="L5737" t="str">
            <v>H</v>
          </cell>
          <cell r="M5737" t="str">
            <v>KIRGIZİSTAN</v>
          </cell>
        </row>
        <row r="5738">
          <cell r="E5738">
            <v>35</v>
          </cell>
          <cell r="F5738">
            <v>8</v>
          </cell>
          <cell r="H5738">
            <v>2</v>
          </cell>
          <cell r="L5738" t="str">
            <v>H</v>
          </cell>
          <cell r="M5738" t="str">
            <v>KIRGIZİSTAN</v>
          </cell>
        </row>
        <row r="5739">
          <cell r="E5739">
            <v>35</v>
          </cell>
          <cell r="F5739">
            <v>8</v>
          </cell>
          <cell r="H5739">
            <v>2</v>
          </cell>
          <cell r="L5739" t="str">
            <v>H</v>
          </cell>
          <cell r="M5739" t="str">
            <v>KIRGIZİSTAN</v>
          </cell>
        </row>
        <row r="5740">
          <cell r="E5740">
            <v>35</v>
          </cell>
          <cell r="F5740">
            <v>8</v>
          </cell>
          <cell r="H5740">
            <v>2</v>
          </cell>
          <cell r="L5740" t="str">
            <v>H</v>
          </cell>
          <cell r="M5740" t="str">
            <v>KIRGIZİSTAN</v>
          </cell>
        </row>
        <row r="5741">
          <cell r="E5741">
            <v>35</v>
          </cell>
          <cell r="F5741">
            <v>8</v>
          </cell>
          <cell r="H5741">
            <v>2</v>
          </cell>
          <cell r="L5741" t="str">
            <v>H</v>
          </cell>
          <cell r="M5741" t="str">
            <v>KIRGIZİSTAN</v>
          </cell>
        </row>
        <row r="5742">
          <cell r="E5742">
            <v>35</v>
          </cell>
          <cell r="F5742">
            <v>8</v>
          </cell>
          <cell r="H5742">
            <v>2</v>
          </cell>
          <cell r="L5742" t="str">
            <v>H</v>
          </cell>
          <cell r="M5742" t="str">
            <v>KIRGIZİSTAN</v>
          </cell>
        </row>
        <row r="5743">
          <cell r="E5743">
            <v>35</v>
          </cell>
          <cell r="F5743">
            <v>8</v>
          </cell>
          <cell r="H5743">
            <v>2</v>
          </cell>
          <cell r="L5743" t="str">
            <v>H</v>
          </cell>
          <cell r="M5743" t="str">
            <v>KIRGIZİSTAN</v>
          </cell>
        </row>
        <row r="5744">
          <cell r="E5744">
            <v>35</v>
          </cell>
          <cell r="F5744">
            <v>8</v>
          </cell>
          <cell r="H5744">
            <v>2</v>
          </cell>
          <cell r="L5744" t="str">
            <v>H</v>
          </cell>
          <cell r="M5744" t="str">
            <v>KIRGIZİSTAN</v>
          </cell>
        </row>
        <row r="5745">
          <cell r="E5745">
            <v>35</v>
          </cell>
          <cell r="F5745">
            <v>8</v>
          </cell>
          <cell r="H5745">
            <v>2</v>
          </cell>
          <cell r="L5745" t="str">
            <v>H</v>
          </cell>
          <cell r="M5745" t="str">
            <v>KIRGIZİSTAN</v>
          </cell>
        </row>
        <row r="5746">
          <cell r="E5746">
            <v>35</v>
          </cell>
          <cell r="F5746">
            <v>8</v>
          </cell>
          <cell r="H5746">
            <v>2</v>
          </cell>
          <cell r="L5746" t="str">
            <v>H</v>
          </cell>
          <cell r="M5746" t="str">
            <v>KIRGIZİSTAN</v>
          </cell>
        </row>
        <row r="5747">
          <cell r="E5747">
            <v>35</v>
          </cell>
          <cell r="F5747">
            <v>8</v>
          </cell>
          <cell r="H5747">
            <v>2</v>
          </cell>
          <cell r="L5747" t="str">
            <v>H</v>
          </cell>
          <cell r="M5747" t="str">
            <v>KIRGIZİSTAN</v>
          </cell>
        </row>
        <row r="5748">
          <cell r="E5748">
            <v>35</v>
          </cell>
          <cell r="F5748">
            <v>8</v>
          </cell>
          <cell r="H5748">
            <v>2</v>
          </cell>
          <cell r="L5748" t="str">
            <v>H</v>
          </cell>
          <cell r="M5748" t="str">
            <v>KIRGIZİSTAN</v>
          </cell>
        </row>
        <row r="5749">
          <cell r="E5749">
            <v>35</v>
          </cell>
          <cell r="F5749">
            <v>8</v>
          </cell>
          <cell r="H5749">
            <v>2</v>
          </cell>
          <cell r="L5749" t="str">
            <v>H</v>
          </cell>
          <cell r="M5749" t="str">
            <v>KIRGIZİSTAN</v>
          </cell>
        </row>
        <row r="5750">
          <cell r="E5750">
            <v>35</v>
          </cell>
          <cell r="F5750">
            <v>8</v>
          </cell>
          <cell r="H5750">
            <v>2</v>
          </cell>
          <cell r="L5750" t="str">
            <v>H</v>
          </cell>
          <cell r="M5750" t="str">
            <v>KIRGIZİSTAN</v>
          </cell>
        </row>
        <row r="5751">
          <cell r="E5751">
            <v>35</v>
          </cell>
          <cell r="F5751">
            <v>9</v>
          </cell>
          <cell r="H5751">
            <v>2</v>
          </cell>
          <cell r="L5751" t="str">
            <v>H</v>
          </cell>
          <cell r="M5751" t="str">
            <v>KIRGIZİSTAN</v>
          </cell>
        </row>
        <row r="5752">
          <cell r="E5752">
            <v>35</v>
          </cell>
          <cell r="F5752">
            <v>9</v>
          </cell>
          <cell r="H5752">
            <v>2</v>
          </cell>
          <cell r="L5752" t="str">
            <v>H</v>
          </cell>
          <cell r="M5752" t="str">
            <v>KIRGIZİSTAN</v>
          </cell>
        </row>
        <row r="5753">
          <cell r="E5753">
            <v>35</v>
          </cell>
          <cell r="F5753">
            <v>9</v>
          </cell>
          <cell r="H5753">
            <v>2</v>
          </cell>
          <cell r="L5753" t="str">
            <v>H</v>
          </cell>
          <cell r="M5753" t="str">
            <v>KIRGIZİSTAN</v>
          </cell>
        </row>
        <row r="5754">
          <cell r="E5754">
            <v>35</v>
          </cell>
          <cell r="F5754">
            <v>9</v>
          </cell>
          <cell r="H5754">
            <v>2</v>
          </cell>
          <cell r="L5754" t="str">
            <v>H</v>
          </cell>
          <cell r="M5754" t="str">
            <v>KIRGIZİSTAN</v>
          </cell>
        </row>
        <row r="5755">
          <cell r="E5755">
            <v>35</v>
          </cell>
          <cell r="F5755">
            <v>9</v>
          </cell>
          <cell r="H5755">
            <v>2</v>
          </cell>
          <cell r="L5755" t="str">
            <v>H</v>
          </cell>
          <cell r="M5755" t="str">
            <v>KIRGIZİSTAN</v>
          </cell>
        </row>
        <row r="5756">
          <cell r="E5756">
            <v>35</v>
          </cell>
          <cell r="F5756">
            <v>9</v>
          </cell>
          <cell r="H5756">
            <v>2</v>
          </cell>
          <cell r="L5756" t="str">
            <v>H</v>
          </cell>
          <cell r="M5756" t="str">
            <v>KIRGIZİSTAN</v>
          </cell>
        </row>
        <row r="5757">
          <cell r="E5757">
            <v>35</v>
          </cell>
          <cell r="F5757">
            <v>9</v>
          </cell>
          <cell r="H5757">
            <v>2</v>
          </cell>
          <cell r="L5757" t="str">
            <v>H</v>
          </cell>
          <cell r="M5757" t="str">
            <v>KIRGIZİSTAN</v>
          </cell>
        </row>
        <row r="5758">
          <cell r="E5758">
            <v>35</v>
          </cell>
          <cell r="F5758">
            <v>9</v>
          </cell>
          <cell r="H5758">
            <v>2</v>
          </cell>
          <cell r="L5758" t="str">
            <v>H</v>
          </cell>
          <cell r="M5758" t="str">
            <v>KIRGIZİSTAN</v>
          </cell>
        </row>
        <row r="5759">
          <cell r="E5759">
            <v>35</v>
          </cell>
          <cell r="F5759">
            <v>9</v>
          </cell>
          <cell r="H5759">
            <v>2</v>
          </cell>
          <cell r="L5759" t="str">
            <v>H</v>
          </cell>
          <cell r="M5759" t="str">
            <v>KIRGIZİSTAN</v>
          </cell>
        </row>
        <row r="5760">
          <cell r="E5760">
            <v>35</v>
          </cell>
          <cell r="F5760">
            <v>9</v>
          </cell>
          <cell r="H5760">
            <v>2</v>
          </cell>
          <cell r="L5760" t="str">
            <v>H</v>
          </cell>
          <cell r="M5760" t="str">
            <v>KIRGIZİSTAN</v>
          </cell>
        </row>
        <row r="5761">
          <cell r="E5761">
            <v>35</v>
          </cell>
          <cell r="F5761">
            <v>9</v>
          </cell>
          <cell r="H5761">
            <v>2</v>
          </cell>
          <cell r="L5761" t="str">
            <v>H</v>
          </cell>
          <cell r="M5761" t="str">
            <v>KIRGIZİSTAN</v>
          </cell>
        </row>
        <row r="5762">
          <cell r="E5762">
            <v>35</v>
          </cell>
          <cell r="F5762">
            <v>9</v>
          </cell>
          <cell r="H5762">
            <v>2</v>
          </cell>
          <cell r="L5762" t="str">
            <v>H</v>
          </cell>
          <cell r="M5762" t="str">
            <v>KIRGIZİSTAN</v>
          </cell>
        </row>
        <row r="5763">
          <cell r="E5763">
            <v>35</v>
          </cell>
          <cell r="F5763">
            <v>9</v>
          </cell>
          <cell r="H5763">
            <v>2</v>
          </cell>
          <cell r="L5763" t="str">
            <v>H</v>
          </cell>
          <cell r="M5763" t="str">
            <v>KIRGIZİSTAN</v>
          </cell>
        </row>
        <row r="5764">
          <cell r="E5764">
            <v>35</v>
          </cell>
          <cell r="F5764">
            <v>9</v>
          </cell>
          <cell r="H5764">
            <v>2</v>
          </cell>
          <cell r="L5764" t="str">
            <v>H</v>
          </cell>
          <cell r="M5764" t="str">
            <v>KIRGIZİSTAN</v>
          </cell>
        </row>
        <row r="5765">
          <cell r="E5765">
            <v>35</v>
          </cell>
          <cell r="F5765">
            <v>9</v>
          </cell>
          <cell r="H5765">
            <v>2</v>
          </cell>
          <cell r="L5765" t="str">
            <v>H</v>
          </cell>
          <cell r="M5765" t="str">
            <v>KIRGIZİSTAN</v>
          </cell>
        </row>
        <row r="5766">
          <cell r="E5766">
            <v>35</v>
          </cell>
          <cell r="F5766">
            <v>9</v>
          </cell>
          <cell r="H5766">
            <v>2</v>
          </cell>
          <cell r="L5766" t="str">
            <v>H</v>
          </cell>
          <cell r="M5766" t="str">
            <v>KIRGIZİSTAN</v>
          </cell>
        </row>
        <row r="5767">
          <cell r="E5767">
            <v>35</v>
          </cell>
          <cell r="F5767">
            <v>9</v>
          </cell>
          <cell r="H5767">
            <v>2</v>
          </cell>
          <cell r="L5767" t="str">
            <v>H</v>
          </cell>
          <cell r="M5767" t="str">
            <v>KIRGIZİSTAN</v>
          </cell>
        </row>
        <row r="5768">
          <cell r="E5768">
            <v>35</v>
          </cell>
          <cell r="F5768">
            <v>9</v>
          </cell>
          <cell r="H5768">
            <v>2</v>
          </cell>
          <cell r="L5768" t="str">
            <v>H</v>
          </cell>
          <cell r="M5768" t="str">
            <v>KIRGIZİSTAN</v>
          </cell>
        </row>
        <row r="5769">
          <cell r="E5769">
            <v>35</v>
          </cell>
          <cell r="F5769">
            <v>9</v>
          </cell>
          <cell r="H5769">
            <v>2</v>
          </cell>
          <cell r="L5769" t="str">
            <v>H</v>
          </cell>
          <cell r="M5769" t="str">
            <v>KIRGIZİSTAN</v>
          </cell>
        </row>
        <row r="5770">
          <cell r="E5770">
            <v>35</v>
          </cell>
          <cell r="F5770">
            <v>9</v>
          </cell>
          <cell r="H5770">
            <v>2</v>
          </cell>
          <cell r="L5770" t="str">
            <v>H</v>
          </cell>
          <cell r="M5770" t="str">
            <v>KIRGIZİSTAN</v>
          </cell>
        </row>
        <row r="5771">
          <cell r="E5771">
            <v>35</v>
          </cell>
          <cell r="F5771">
            <v>10</v>
          </cell>
          <cell r="H5771">
            <v>2</v>
          </cell>
          <cell r="L5771" t="str">
            <v>H</v>
          </cell>
          <cell r="M5771" t="str">
            <v>KIRGIZİSTAN</v>
          </cell>
        </row>
        <row r="5772">
          <cell r="E5772">
            <v>35</v>
          </cell>
          <cell r="F5772">
            <v>10</v>
          </cell>
          <cell r="H5772">
            <v>2</v>
          </cell>
          <cell r="L5772" t="str">
            <v>H</v>
          </cell>
          <cell r="M5772" t="str">
            <v>KIRGIZİSTAN</v>
          </cell>
        </row>
        <row r="5773">
          <cell r="E5773">
            <v>35</v>
          </cell>
          <cell r="F5773">
            <v>10</v>
          </cell>
          <cell r="H5773">
            <v>2</v>
          </cell>
          <cell r="L5773" t="str">
            <v>H</v>
          </cell>
          <cell r="M5773" t="str">
            <v>KIRGIZİSTAN</v>
          </cell>
        </row>
        <row r="5774">
          <cell r="E5774">
            <v>35</v>
          </cell>
          <cell r="F5774">
            <v>10</v>
          </cell>
          <cell r="H5774">
            <v>2</v>
          </cell>
          <cell r="L5774" t="str">
            <v>H</v>
          </cell>
          <cell r="M5774" t="str">
            <v>KIRGIZİSTAN</v>
          </cell>
        </row>
        <row r="5775">
          <cell r="E5775">
            <v>35</v>
          </cell>
          <cell r="F5775">
            <v>10</v>
          </cell>
          <cell r="H5775">
            <v>2</v>
          </cell>
          <cell r="L5775" t="str">
            <v>H</v>
          </cell>
          <cell r="M5775" t="str">
            <v>KIRGIZİSTAN</v>
          </cell>
        </row>
        <row r="5776">
          <cell r="E5776">
            <v>35</v>
          </cell>
          <cell r="F5776">
            <v>10</v>
          </cell>
          <cell r="H5776">
            <v>2</v>
          </cell>
          <cell r="L5776" t="str">
            <v>H</v>
          </cell>
          <cell r="M5776" t="str">
            <v>KIRGIZİSTAN</v>
          </cell>
        </row>
        <row r="5777">
          <cell r="E5777">
            <v>35</v>
          </cell>
          <cell r="F5777">
            <v>10</v>
          </cell>
          <cell r="H5777">
            <v>2</v>
          </cell>
          <cell r="L5777" t="str">
            <v>H</v>
          </cell>
          <cell r="M5777" t="str">
            <v>KIRGIZİSTAN</v>
          </cell>
        </row>
        <row r="5778">
          <cell r="E5778">
            <v>35</v>
          </cell>
          <cell r="F5778">
            <v>10</v>
          </cell>
          <cell r="H5778">
            <v>2</v>
          </cell>
          <cell r="L5778" t="str">
            <v>H</v>
          </cell>
          <cell r="M5778" t="str">
            <v>KIRGIZİSTAN</v>
          </cell>
        </row>
        <row r="5779">
          <cell r="E5779">
            <v>35</v>
          </cell>
          <cell r="F5779">
            <v>10</v>
          </cell>
          <cell r="H5779">
            <v>2</v>
          </cell>
          <cell r="L5779" t="str">
            <v>H</v>
          </cell>
          <cell r="M5779" t="str">
            <v>KIRGIZİSTAN</v>
          </cell>
        </row>
        <row r="5780">
          <cell r="E5780">
            <v>35</v>
          </cell>
          <cell r="F5780">
            <v>10</v>
          </cell>
          <cell r="H5780">
            <v>2</v>
          </cell>
          <cell r="L5780" t="str">
            <v>H</v>
          </cell>
          <cell r="M5780" t="str">
            <v>KIRGIZİSTAN</v>
          </cell>
        </row>
        <row r="5781">
          <cell r="E5781">
            <v>35</v>
          </cell>
          <cell r="F5781">
            <v>10</v>
          </cell>
          <cell r="H5781">
            <v>2</v>
          </cell>
          <cell r="L5781" t="str">
            <v>H</v>
          </cell>
          <cell r="M5781" t="str">
            <v>KIRGIZİSTAN</v>
          </cell>
        </row>
        <row r="5782">
          <cell r="E5782">
            <v>35</v>
          </cell>
          <cell r="F5782">
            <v>10</v>
          </cell>
          <cell r="H5782">
            <v>2</v>
          </cell>
          <cell r="L5782" t="str">
            <v>H</v>
          </cell>
          <cell r="M5782" t="str">
            <v>KIRGIZİSTAN</v>
          </cell>
        </row>
        <row r="5783">
          <cell r="E5783">
            <v>35</v>
          </cell>
          <cell r="F5783">
            <v>10</v>
          </cell>
          <cell r="H5783">
            <v>2</v>
          </cell>
          <cell r="L5783" t="str">
            <v>H</v>
          </cell>
          <cell r="M5783" t="str">
            <v>KIRGIZİSTAN</v>
          </cell>
        </row>
        <row r="5784">
          <cell r="E5784">
            <v>35</v>
          </cell>
          <cell r="F5784">
            <v>10</v>
          </cell>
          <cell r="H5784">
            <v>2</v>
          </cell>
          <cell r="L5784" t="str">
            <v>H</v>
          </cell>
          <cell r="M5784" t="str">
            <v>KIRGIZİSTAN</v>
          </cell>
        </row>
        <row r="5785">
          <cell r="E5785">
            <v>35</v>
          </cell>
          <cell r="F5785">
            <v>10</v>
          </cell>
          <cell r="H5785">
            <v>2</v>
          </cell>
          <cell r="L5785" t="str">
            <v>H</v>
          </cell>
          <cell r="M5785" t="str">
            <v>KIRGIZİSTAN</v>
          </cell>
        </row>
        <row r="5786">
          <cell r="E5786">
            <v>35</v>
          </cell>
          <cell r="F5786">
            <v>10</v>
          </cell>
          <cell r="H5786">
            <v>2</v>
          </cell>
          <cell r="L5786" t="str">
            <v>H</v>
          </cell>
          <cell r="M5786" t="str">
            <v>KIRGIZİSTAN</v>
          </cell>
        </row>
        <row r="5787">
          <cell r="E5787">
            <v>35</v>
          </cell>
          <cell r="F5787">
            <v>10</v>
          </cell>
          <cell r="H5787">
            <v>2</v>
          </cell>
          <cell r="L5787">
            <v>1</v>
          </cell>
          <cell r="M5787" t="str">
            <v>KIRGIZİSTAN</v>
          </cell>
        </row>
        <row r="5788">
          <cell r="E5788">
            <v>35</v>
          </cell>
          <cell r="F5788">
            <v>10</v>
          </cell>
          <cell r="H5788">
            <v>2</v>
          </cell>
          <cell r="L5788" t="str">
            <v>H</v>
          </cell>
          <cell r="M5788" t="str">
            <v>KIRGIZİSTAN</v>
          </cell>
        </row>
        <row r="5789">
          <cell r="E5789">
            <v>35</v>
          </cell>
          <cell r="F5789">
            <v>10</v>
          </cell>
          <cell r="H5789">
            <v>2</v>
          </cell>
          <cell r="L5789" t="str">
            <v>H</v>
          </cell>
          <cell r="M5789" t="str">
            <v>KIRGIZİSTAN</v>
          </cell>
        </row>
        <row r="5790">
          <cell r="E5790">
            <v>35</v>
          </cell>
          <cell r="F5790">
            <v>10</v>
          </cell>
          <cell r="H5790">
            <v>2</v>
          </cell>
          <cell r="L5790" t="str">
            <v>H</v>
          </cell>
          <cell r="M5790" t="str">
            <v>KIRGIZİSTAN</v>
          </cell>
        </row>
        <row r="5791">
          <cell r="E5791">
            <v>35</v>
          </cell>
          <cell r="F5791">
            <v>10</v>
          </cell>
          <cell r="H5791">
            <v>2</v>
          </cell>
          <cell r="L5791" t="str">
            <v>H</v>
          </cell>
          <cell r="M5791" t="str">
            <v>KIRGIZİSTAN</v>
          </cell>
        </row>
        <row r="5792">
          <cell r="E5792">
            <v>35</v>
          </cell>
          <cell r="F5792">
            <v>10</v>
          </cell>
          <cell r="H5792">
            <v>2</v>
          </cell>
          <cell r="L5792" t="str">
            <v>H</v>
          </cell>
          <cell r="M5792" t="str">
            <v>KIRGIZİSTAN</v>
          </cell>
        </row>
        <row r="5793">
          <cell r="E5793">
            <v>35</v>
          </cell>
          <cell r="F5793">
            <v>10</v>
          </cell>
          <cell r="H5793">
            <v>2</v>
          </cell>
          <cell r="L5793">
            <v>1</v>
          </cell>
          <cell r="M5793" t="str">
            <v>KIRGIZİSTAN</v>
          </cell>
        </row>
        <row r="5794">
          <cell r="E5794">
            <v>35</v>
          </cell>
          <cell r="F5794">
            <v>10</v>
          </cell>
          <cell r="H5794">
            <v>2</v>
          </cell>
          <cell r="L5794" t="str">
            <v>H</v>
          </cell>
          <cell r="M5794" t="str">
            <v>KIRGIZİSTAN</v>
          </cell>
        </row>
        <row r="5795">
          <cell r="E5795">
            <v>35</v>
          </cell>
          <cell r="F5795">
            <v>10</v>
          </cell>
          <cell r="H5795">
            <v>2</v>
          </cell>
          <cell r="L5795" t="str">
            <v>H</v>
          </cell>
          <cell r="M5795" t="str">
            <v>KIRGIZİSTAN</v>
          </cell>
        </row>
        <row r="5796">
          <cell r="E5796">
            <v>35</v>
          </cell>
          <cell r="F5796">
            <v>10</v>
          </cell>
          <cell r="H5796">
            <v>2</v>
          </cell>
          <cell r="L5796" t="str">
            <v>H</v>
          </cell>
          <cell r="M5796" t="str">
            <v>KIRGIZİSTAN</v>
          </cell>
        </row>
        <row r="5797">
          <cell r="E5797">
            <v>35</v>
          </cell>
          <cell r="F5797">
            <v>10</v>
          </cell>
          <cell r="H5797">
            <v>2</v>
          </cell>
          <cell r="L5797" t="str">
            <v>H</v>
          </cell>
          <cell r="M5797" t="str">
            <v>KIRGIZİSTAN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39"/>
  <sheetViews>
    <sheetView tabSelected="1" view="pageBreakPreview" zoomScale="60" zoomScaleNormal="100" workbookViewId="0">
      <pane xSplit="7" ySplit="6" topLeftCell="H271" activePane="bottomRight" state="frozen"/>
      <selection pane="topRight" activeCell="H1" sqref="H1"/>
      <selection pane="bottomLeft" activeCell="A4" sqref="A4"/>
      <selection pane="bottomRight" activeCell="A2" sqref="A2:P2"/>
    </sheetView>
  </sheetViews>
  <sheetFormatPr defaultRowHeight="15" x14ac:dyDescent="0.25"/>
  <cols>
    <col min="1" max="1" width="12.140625" customWidth="1"/>
    <col min="2" max="2" width="7.28515625" customWidth="1"/>
    <col min="3" max="3" width="30" customWidth="1"/>
  </cols>
  <sheetData>
    <row r="2" spans="1:16" ht="15.75" x14ac:dyDescent="0.25">
      <c r="A2" s="270" t="s">
        <v>1112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 thickBot="1" x14ac:dyDescent="0.3"/>
    <row r="4" spans="1:16" ht="15.75" customHeight="1" thickBot="1" x14ac:dyDescent="0.3">
      <c r="A4" s="228" t="s">
        <v>102</v>
      </c>
      <c r="B4" s="231" t="s">
        <v>103</v>
      </c>
      <c r="C4" s="228" t="s">
        <v>84</v>
      </c>
      <c r="D4" s="234" t="s">
        <v>85</v>
      </c>
      <c r="E4" s="235"/>
      <c r="F4" s="235"/>
      <c r="G4" s="235"/>
      <c r="H4" s="235"/>
      <c r="I4" s="236"/>
      <c r="J4" s="237" t="s">
        <v>86</v>
      </c>
      <c r="K4" s="238"/>
      <c r="L4" s="228" t="s">
        <v>87</v>
      </c>
      <c r="M4" s="242" t="s">
        <v>88</v>
      </c>
      <c r="N4" s="238"/>
      <c r="O4" s="242" t="s">
        <v>89</v>
      </c>
      <c r="P4" s="238"/>
    </row>
    <row r="5" spans="1:16" ht="30.75" customHeight="1" thickBot="1" x14ac:dyDescent="0.3">
      <c r="A5" s="229"/>
      <c r="B5" s="232"/>
      <c r="C5" s="229"/>
      <c r="D5" s="231" t="s">
        <v>90</v>
      </c>
      <c r="E5" s="231" t="s">
        <v>91</v>
      </c>
      <c r="F5" s="234" t="s">
        <v>92</v>
      </c>
      <c r="G5" s="235"/>
      <c r="H5" s="246"/>
      <c r="I5" s="228" t="s">
        <v>93</v>
      </c>
      <c r="J5" s="239"/>
      <c r="K5" s="240"/>
      <c r="L5" s="229"/>
      <c r="M5" s="243"/>
      <c r="N5" s="244"/>
      <c r="O5" s="243"/>
      <c r="P5" s="244"/>
    </row>
    <row r="6" spans="1:16" ht="129" thickBot="1" x14ac:dyDescent="0.3">
      <c r="A6" s="230"/>
      <c r="B6" s="233"/>
      <c r="C6" s="230"/>
      <c r="D6" s="245"/>
      <c r="E6" s="245"/>
      <c r="F6" s="20" t="s">
        <v>94</v>
      </c>
      <c r="G6" s="20" t="s">
        <v>95</v>
      </c>
      <c r="H6" s="20" t="s">
        <v>96</v>
      </c>
      <c r="I6" s="241"/>
      <c r="J6" s="21" t="s">
        <v>97</v>
      </c>
      <c r="K6" s="21" t="s">
        <v>92</v>
      </c>
      <c r="L6" s="241"/>
      <c r="M6" s="21" t="s">
        <v>98</v>
      </c>
      <c r="N6" s="21" t="s">
        <v>99</v>
      </c>
      <c r="O6" s="21" t="s">
        <v>100</v>
      </c>
      <c r="P6" s="21" t="s">
        <v>101</v>
      </c>
    </row>
    <row r="7" spans="1:16" x14ac:dyDescent="0.25">
      <c r="A7" s="227" t="s">
        <v>104</v>
      </c>
    </row>
    <row r="8" spans="1:16" x14ac:dyDescent="0.25">
      <c r="A8" s="22" t="s">
        <v>105</v>
      </c>
    </row>
    <row r="9" spans="1:16" x14ac:dyDescent="0.25">
      <c r="A9" s="146" t="s">
        <v>204</v>
      </c>
      <c r="B9" s="146" t="s">
        <v>185</v>
      </c>
      <c r="C9" s="146" t="s">
        <v>420</v>
      </c>
      <c r="D9" s="146">
        <v>46</v>
      </c>
      <c r="E9" s="146"/>
      <c r="F9" s="146">
        <v>116</v>
      </c>
      <c r="G9" s="146"/>
      <c r="H9" s="146">
        <v>0</v>
      </c>
      <c r="I9" s="170">
        <f>SUM(D9:H9)</f>
        <v>162</v>
      </c>
      <c r="J9" s="146">
        <v>10</v>
      </c>
      <c r="K9" s="146">
        <v>18</v>
      </c>
      <c r="L9" s="185">
        <v>0.71040000000000003</v>
      </c>
      <c r="M9" s="146">
        <v>61</v>
      </c>
      <c r="N9" s="146"/>
      <c r="O9" s="146">
        <v>33000</v>
      </c>
      <c r="P9" s="146"/>
    </row>
    <row r="10" spans="1:16" x14ac:dyDescent="0.25">
      <c r="A10" s="146" t="s">
        <v>204</v>
      </c>
      <c r="B10" s="146" t="s">
        <v>185</v>
      </c>
      <c r="C10" s="146" t="s">
        <v>864</v>
      </c>
      <c r="D10" s="146">
        <v>36</v>
      </c>
      <c r="E10" s="146"/>
      <c r="F10" s="146">
        <v>29</v>
      </c>
      <c r="G10" s="146"/>
      <c r="H10" s="146"/>
      <c r="I10" s="170">
        <f t="shared" ref="I10:I73" si="0">SUM(D10:H10)</f>
        <v>65</v>
      </c>
      <c r="J10" s="146">
        <v>16</v>
      </c>
      <c r="K10" s="146">
        <v>17</v>
      </c>
      <c r="L10" s="185">
        <v>0.73</v>
      </c>
      <c r="M10" s="146">
        <v>2</v>
      </c>
      <c r="N10" s="146"/>
      <c r="O10" s="146">
        <v>33000</v>
      </c>
      <c r="P10" s="146"/>
    </row>
    <row r="11" spans="1:16" x14ac:dyDescent="0.25">
      <c r="A11" s="146" t="s">
        <v>204</v>
      </c>
      <c r="B11" s="146" t="s">
        <v>185</v>
      </c>
      <c r="C11" s="146" t="s">
        <v>434</v>
      </c>
      <c r="D11" s="146">
        <v>71</v>
      </c>
      <c r="E11" s="146"/>
      <c r="F11" s="146">
        <v>56</v>
      </c>
      <c r="G11" s="146"/>
      <c r="H11" s="146"/>
      <c r="I11" s="170">
        <f t="shared" si="0"/>
        <v>127</v>
      </c>
      <c r="J11" s="146">
        <v>19</v>
      </c>
      <c r="K11" s="146">
        <v>16</v>
      </c>
      <c r="L11" s="185">
        <v>0.75</v>
      </c>
      <c r="M11" s="146"/>
      <c r="N11" s="146"/>
      <c r="O11" s="146">
        <v>33000</v>
      </c>
      <c r="P11" s="146"/>
    </row>
    <row r="12" spans="1:16" x14ac:dyDescent="0.25">
      <c r="A12" s="146" t="s">
        <v>204</v>
      </c>
      <c r="B12" s="146" t="s">
        <v>185</v>
      </c>
      <c r="C12" s="146" t="s">
        <v>865</v>
      </c>
      <c r="D12" s="146"/>
      <c r="E12" s="146"/>
      <c r="F12" s="146">
        <v>117</v>
      </c>
      <c r="G12" s="146"/>
      <c r="H12" s="146"/>
      <c r="I12" s="170">
        <f t="shared" si="0"/>
        <v>117</v>
      </c>
      <c r="J12" s="146">
        <v>0</v>
      </c>
      <c r="K12" s="146">
        <v>25</v>
      </c>
      <c r="L12" s="185"/>
      <c r="M12" s="146"/>
      <c r="N12" s="146"/>
      <c r="O12" s="146">
        <v>42000</v>
      </c>
      <c r="P12" s="146"/>
    </row>
    <row r="13" spans="1:16" x14ac:dyDescent="0.25">
      <c r="A13" s="146" t="s">
        <v>204</v>
      </c>
      <c r="B13" s="146" t="s">
        <v>185</v>
      </c>
      <c r="C13" s="146" t="s">
        <v>261</v>
      </c>
      <c r="D13" s="146">
        <v>55</v>
      </c>
      <c r="E13" s="146"/>
      <c r="F13" s="146">
        <v>34</v>
      </c>
      <c r="G13" s="146"/>
      <c r="H13" s="146"/>
      <c r="I13" s="170">
        <f t="shared" si="0"/>
        <v>89</v>
      </c>
      <c r="J13" s="146">
        <v>12</v>
      </c>
      <c r="K13" s="146">
        <v>10</v>
      </c>
      <c r="L13" s="185">
        <v>0.98</v>
      </c>
      <c r="M13" s="146"/>
      <c r="N13" s="146"/>
      <c r="O13" s="146">
        <v>30000</v>
      </c>
      <c r="P13" s="146"/>
    </row>
    <row r="14" spans="1:16" x14ac:dyDescent="0.25">
      <c r="A14" s="146" t="s">
        <v>204</v>
      </c>
      <c r="B14" s="146" t="s">
        <v>185</v>
      </c>
      <c r="C14" s="146" t="s">
        <v>219</v>
      </c>
      <c r="D14" s="146">
        <v>0</v>
      </c>
      <c r="E14" s="146"/>
      <c r="F14" s="146">
        <v>140</v>
      </c>
      <c r="G14" s="146">
        <v>44</v>
      </c>
      <c r="H14" s="146"/>
      <c r="I14" s="170">
        <f t="shared" si="0"/>
        <v>184</v>
      </c>
      <c r="J14" s="146">
        <v>0</v>
      </c>
      <c r="K14" s="146">
        <v>29</v>
      </c>
      <c r="L14" s="185">
        <v>0.99</v>
      </c>
      <c r="M14" s="146">
        <v>7</v>
      </c>
      <c r="N14" s="146"/>
      <c r="O14" s="146">
        <v>31000</v>
      </c>
      <c r="P14" s="146">
        <v>31000</v>
      </c>
    </row>
    <row r="15" spans="1:16" ht="30" x14ac:dyDescent="0.25">
      <c r="A15" s="146" t="s">
        <v>204</v>
      </c>
      <c r="B15" s="146" t="s">
        <v>185</v>
      </c>
      <c r="C15" s="146" t="s">
        <v>271</v>
      </c>
      <c r="D15" s="146">
        <v>11</v>
      </c>
      <c r="E15" s="146"/>
      <c r="F15" s="146">
        <v>29</v>
      </c>
      <c r="G15" s="146"/>
      <c r="H15" s="146"/>
      <c r="I15" s="170">
        <f t="shared" si="0"/>
        <v>40</v>
      </c>
      <c r="J15" s="146">
        <v>11</v>
      </c>
      <c r="K15" s="146">
        <v>5</v>
      </c>
      <c r="L15" s="185">
        <v>0.97</v>
      </c>
      <c r="M15" s="146"/>
      <c r="N15" s="146"/>
      <c r="O15" s="146">
        <v>30000</v>
      </c>
      <c r="P15" s="146"/>
    </row>
    <row r="16" spans="1:16" x14ac:dyDescent="0.25">
      <c r="A16" s="146" t="s">
        <v>204</v>
      </c>
      <c r="B16" s="146" t="s">
        <v>185</v>
      </c>
      <c r="C16" s="146" t="s">
        <v>247</v>
      </c>
      <c r="D16" s="146"/>
      <c r="E16" s="146"/>
      <c r="F16" s="146">
        <v>240</v>
      </c>
      <c r="G16" s="146">
        <v>36</v>
      </c>
      <c r="H16" s="146"/>
      <c r="I16" s="170">
        <f t="shared" si="0"/>
        <v>276</v>
      </c>
      <c r="J16" s="146">
        <v>0</v>
      </c>
      <c r="K16" s="146">
        <v>59</v>
      </c>
      <c r="L16" s="185">
        <v>0.8</v>
      </c>
      <c r="M16" s="146">
        <v>3</v>
      </c>
      <c r="N16" s="146"/>
      <c r="O16" s="146">
        <v>31000</v>
      </c>
      <c r="P16" s="146">
        <v>75000</v>
      </c>
    </row>
    <row r="17" spans="1:16" ht="30" x14ac:dyDescent="0.25">
      <c r="A17" s="146" t="s">
        <v>204</v>
      </c>
      <c r="B17" s="146" t="s">
        <v>185</v>
      </c>
      <c r="C17" s="146" t="s">
        <v>379</v>
      </c>
      <c r="D17" s="146"/>
      <c r="E17" s="146"/>
      <c r="F17" s="146">
        <v>128</v>
      </c>
      <c r="G17" s="146"/>
      <c r="H17" s="146"/>
      <c r="I17" s="170">
        <f t="shared" si="0"/>
        <v>128</v>
      </c>
      <c r="J17" s="146">
        <v>0</v>
      </c>
      <c r="K17" s="146">
        <v>33</v>
      </c>
      <c r="L17" s="185">
        <v>0.8</v>
      </c>
      <c r="M17" s="146"/>
      <c r="N17" s="146"/>
      <c r="O17" s="146">
        <v>31000</v>
      </c>
      <c r="P17" s="146"/>
    </row>
    <row r="18" spans="1:16" x14ac:dyDescent="0.25">
      <c r="A18" s="146" t="s">
        <v>204</v>
      </c>
      <c r="B18" s="146" t="s">
        <v>185</v>
      </c>
      <c r="C18" s="146" t="s">
        <v>408</v>
      </c>
      <c r="D18" s="146"/>
      <c r="E18" s="146"/>
      <c r="F18" s="146">
        <v>129</v>
      </c>
      <c r="G18" s="146"/>
      <c r="H18" s="146"/>
      <c r="I18" s="170">
        <f t="shared" si="0"/>
        <v>129</v>
      </c>
      <c r="J18" s="146">
        <v>0</v>
      </c>
      <c r="K18" s="146">
        <v>24</v>
      </c>
      <c r="L18" s="185">
        <v>0.8</v>
      </c>
      <c r="M18" s="146"/>
      <c r="N18" s="146"/>
      <c r="O18" s="146">
        <v>31000</v>
      </c>
      <c r="P18" s="146"/>
    </row>
    <row r="19" spans="1:16" x14ac:dyDescent="0.25">
      <c r="A19" s="146" t="s">
        <v>204</v>
      </c>
      <c r="B19" s="146" t="s">
        <v>185</v>
      </c>
      <c r="C19" s="146" t="s">
        <v>378</v>
      </c>
      <c r="D19" s="146">
        <v>71</v>
      </c>
      <c r="E19" s="146"/>
      <c r="F19" s="146">
        <v>164</v>
      </c>
      <c r="G19" s="146">
        <v>97</v>
      </c>
      <c r="H19" s="146"/>
      <c r="I19" s="170">
        <f t="shared" si="0"/>
        <v>332</v>
      </c>
      <c r="J19" s="146">
        <v>20</v>
      </c>
      <c r="K19" s="146">
        <v>53</v>
      </c>
      <c r="L19" s="185">
        <v>0.86</v>
      </c>
      <c r="M19" s="146">
        <v>43</v>
      </c>
      <c r="N19" s="146"/>
      <c r="O19" s="146">
        <v>32000</v>
      </c>
      <c r="P19" s="146">
        <v>57750</v>
      </c>
    </row>
    <row r="20" spans="1:16" x14ac:dyDescent="0.25">
      <c r="A20" s="146" t="s">
        <v>204</v>
      </c>
      <c r="B20" s="146" t="s">
        <v>185</v>
      </c>
      <c r="C20" s="146" t="s">
        <v>260</v>
      </c>
      <c r="D20" s="146">
        <v>11</v>
      </c>
      <c r="E20" s="146"/>
      <c r="F20" s="146">
        <v>79</v>
      </c>
      <c r="G20" s="146"/>
      <c r="H20" s="146"/>
      <c r="I20" s="170">
        <f t="shared" si="0"/>
        <v>90</v>
      </c>
      <c r="J20" s="146">
        <v>0</v>
      </c>
      <c r="K20" s="146">
        <v>31</v>
      </c>
      <c r="L20" s="185">
        <v>0.78</v>
      </c>
      <c r="M20" s="146">
        <v>1</v>
      </c>
      <c r="N20" s="146"/>
      <c r="O20" s="146">
        <v>32000</v>
      </c>
      <c r="P20" s="146">
        <v>57750</v>
      </c>
    </row>
    <row r="21" spans="1:16" ht="45" x14ac:dyDescent="0.25">
      <c r="A21" s="146" t="s">
        <v>204</v>
      </c>
      <c r="B21" s="146" t="s">
        <v>185</v>
      </c>
      <c r="C21" s="146" t="s">
        <v>866</v>
      </c>
      <c r="D21" s="146">
        <v>9</v>
      </c>
      <c r="E21" s="146"/>
      <c r="F21" s="146">
        <v>1</v>
      </c>
      <c r="G21" s="146"/>
      <c r="H21" s="146"/>
      <c r="I21" s="170">
        <f t="shared" si="0"/>
        <v>10</v>
      </c>
      <c r="J21" s="146">
        <v>0</v>
      </c>
      <c r="K21" s="146">
        <v>0</v>
      </c>
      <c r="L21" s="185"/>
      <c r="M21" s="146"/>
      <c r="N21" s="146"/>
      <c r="O21" s="146"/>
      <c r="P21" s="146"/>
    </row>
    <row r="22" spans="1:16" x14ac:dyDescent="0.25">
      <c r="A22" s="146" t="s">
        <v>204</v>
      </c>
      <c r="B22" s="146" t="s">
        <v>185</v>
      </c>
      <c r="C22" s="146" t="s">
        <v>421</v>
      </c>
      <c r="D22" s="146">
        <v>66</v>
      </c>
      <c r="E22" s="146"/>
      <c r="F22" s="146">
        <v>43</v>
      </c>
      <c r="G22" s="146"/>
      <c r="H22" s="146"/>
      <c r="I22" s="170">
        <f t="shared" si="0"/>
        <v>109</v>
      </c>
      <c r="J22" s="146">
        <v>12</v>
      </c>
      <c r="K22" s="146">
        <v>8</v>
      </c>
      <c r="L22" s="185"/>
      <c r="M22" s="146">
        <v>7</v>
      </c>
      <c r="N22" s="146"/>
      <c r="O22" s="146">
        <v>32000</v>
      </c>
      <c r="P22" s="146">
        <v>42000</v>
      </c>
    </row>
    <row r="23" spans="1:16" ht="30" x14ac:dyDescent="0.25">
      <c r="A23" s="146" t="s">
        <v>204</v>
      </c>
      <c r="B23" s="146" t="s">
        <v>185</v>
      </c>
      <c r="C23" s="146" t="s">
        <v>375</v>
      </c>
      <c r="D23" s="146">
        <v>70</v>
      </c>
      <c r="E23" s="146"/>
      <c r="F23" s="146">
        <v>89</v>
      </c>
      <c r="G23" s="146"/>
      <c r="H23" s="146"/>
      <c r="I23" s="170">
        <f t="shared" si="0"/>
        <v>159</v>
      </c>
      <c r="J23" s="146">
        <v>20</v>
      </c>
      <c r="K23" s="146">
        <v>24</v>
      </c>
      <c r="L23" s="185"/>
      <c r="M23" s="146">
        <v>1</v>
      </c>
      <c r="N23" s="146"/>
      <c r="O23" s="146">
        <v>32000</v>
      </c>
      <c r="P23" s="146">
        <v>32000</v>
      </c>
    </row>
    <row r="24" spans="1:16" x14ac:dyDescent="0.25">
      <c r="A24" s="146" t="s">
        <v>204</v>
      </c>
      <c r="B24" s="146" t="s">
        <v>185</v>
      </c>
      <c r="C24" s="146" t="s">
        <v>606</v>
      </c>
      <c r="D24" s="146">
        <v>0</v>
      </c>
      <c r="E24" s="146"/>
      <c r="F24" s="146">
        <v>48</v>
      </c>
      <c r="G24" s="146"/>
      <c r="H24" s="146"/>
      <c r="I24" s="170">
        <f t="shared" si="0"/>
        <v>48</v>
      </c>
      <c r="J24" s="146">
        <v>0</v>
      </c>
      <c r="K24" s="146">
        <v>12</v>
      </c>
      <c r="L24" s="185"/>
      <c r="M24" s="146">
        <v>6</v>
      </c>
      <c r="N24" s="146"/>
      <c r="O24" s="146">
        <v>34150</v>
      </c>
      <c r="P24" s="146">
        <v>42000</v>
      </c>
    </row>
    <row r="25" spans="1:16" x14ac:dyDescent="0.25">
      <c r="A25" s="146" t="s">
        <v>204</v>
      </c>
      <c r="B25" s="146" t="s">
        <v>185</v>
      </c>
      <c r="C25" s="146" t="s">
        <v>376</v>
      </c>
      <c r="D25" s="146">
        <v>85</v>
      </c>
      <c r="E25" s="146"/>
      <c r="F25" s="146">
        <v>17</v>
      </c>
      <c r="G25" s="146"/>
      <c r="H25" s="146"/>
      <c r="I25" s="170">
        <f t="shared" si="0"/>
        <v>102</v>
      </c>
      <c r="J25" s="146">
        <v>18</v>
      </c>
      <c r="K25" s="146">
        <v>9</v>
      </c>
      <c r="L25" s="185">
        <v>0.96</v>
      </c>
      <c r="M25" s="146">
        <v>3</v>
      </c>
      <c r="N25" s="146"/>
      <c r="O25" s="146">
        <v>30875</v>
      </c>
      <c r="P25" s="146"/>
    </row>
    <row r="26" spans="1:16" x14ac:dyDescent="0.25">
      <c r="A26" s="146" t="s">
        <v>204</v>
      </c>
      <c r="B26" s="146" t="s">
        <v>185</v>
      </c>
      <c r="C26" s="146" t="s">
        <v>867</v>
      </c>
      <c r="D26" s="146">
        <v>41</v>
      </c>
      <c r="E26" s="146"/>
      <c r="F26" s="146">
        <v>24</v>
      </c>
      <c r="G26" s="146"/>
      <c r="H26" s="146"/>
      <c r="I26" s="170">
        <f t="shared" si="0"/>
        <v>65</v>
      </c>
      <c r="J26" s="146">
        <v>0</v>
      </c>
      <c r="K26" s="146">
        <v>11</v>
      </c>
      <c r="L26" s="185">
        <v>0.86</v>
      </c>
      <c r="M26" s="146"/>
      <c r="N26" s="146"/>
      <c r="O26" s="146">
        <v>30875</v>
      </c>
      <c r="P26" s="146"/>
    </row>
    <row r="27" spans="1:16" ht="30" x14ac:dyDescent="0.25">
      <c r="A27" s="146" t="s">
        <v>204</v>
      </c>
      <c r="B27" s="146" t="s">
        <v>185</v>
      </c>
      <c r="C27" s="146" t="s">
        <v>386</v>
      </c>
      <c r="D27" s="146">
        <v>51</v>
      </c>
      <c r="E27" s="146"/>
      <c r="F27" s="146">
        <v>13</v>
      </c>
      <c r="G27" s="146"/>
      <c r="H27" s="146"/>
      <c r="I27" s="170">
        <f t="shared" si="0"/>
        <v>64</v>
      </c>
      <c r="J27" s="146">
        <v>8</v>
      </c>
      <c r="K27" s="146">
        <v>3</v>
      </c>
      <c r="L27" s="185">
        <v>0.64</v>
      </c>
      <c r="M27" s="146">
        <v>1</v>
      </c>
      <c r="N27" s="146">
        <v>1</v>
      </c>
      <c r="O27" s="146">
        <v>30875</v>
      </c>
      <c r="P27" s="146">
        <v>57750</v>
      </c>
    </row>
    <row r="28" spans="1:16" x14ac:dyDescent="0.25">
      <c r="A28" s="146" t="s">
        <v>204</v>
      </c>
      <c r="B28" s="146" t="s">
        <v>185</v>
      </c>
      <c r="C28" s="146" t="s">
        <v>868</v>
      </c>
      <c r="D28" s="146">
        <v>56</v>
      </c>
      <c r="E28" s="146"/>
      <c r="F28" s="146">
        <v>25</v>
      </c>
      <c r="G28" s="146"/>
      <c r="H28" s="146"/>
      <c r="I28" s="170">
        <f t="shared" si="0"/>
        <v>81</v>
      </c>
      <c r="J28" s="146">
        <v>15</v>
      </c>
      <c r="K28" s="146">
        <v>5</v>
      </c>
      <c r="L28" s="185">
        <v>0.9</v>
      </c>
      <c r="M28" s="146"/>
      <c r="N28" s="146"/>
      <c r="O28" s="146">
        <v>31000</v>
      </c>
      <c r="P28" s="146"/>
    </row>
    <row r="29" spans="1:16" x14ac:dyDescent="0.25">
      <c r="A29" s="146" t="s">
        <v>204</v>
      </c>
      <c r="B29" s="146" t="s">
        <v>185</v>
      </c>
      <c r="C29" s="146" t="s">
        <v>869</v>
      </c>
      <c r="D29" s="146">
        <v>56</v>
      </c>
      <c r="E29" s="146"/>
      <c r="F29" s="146">
        <v>37</v>
      </c>
      <c r="G29" s="146"/>
      <c r="H29" s="146"/>
      <c r="I29" s="170">
        <f t="shared" si="0"/>
        <v>93</v>
      </c>
      <c r="J29" s="146">
        <v>15</v>
      </c>
      <c r="K29" s="146">
        <v>17</v>
      </c>
      <c r="L29" s="185">
        <v>0.9</v>
      </c>
      <c r="M29" s="146"/>
      <c r="N29" s="146"/>
      <c r="O29" s="146">
        <v>31000</v>
      </c>
      <c r="P29" s="146"/>
    </row>
    <row r="30" spans="1:16" x14ac:dyDescent="0.25">
      <c r="A30" s="146" t="s">
        <v>204</v>
      </c>
      <c r="B30" s="146" t="s">
        <v>185</v>
      </c>
      <c r="C30" s="146" t="s">
        <v>870</v>
      </c>
      <c r="D30" s="146">
        <v>68</v>
      </c>
      <c r="E30" s="146"/>
      <c r="F30" s="146">
        <v>90</v>
      </c>
      <c r="G30" s="146">
        <v>15</v>
      </c>
      <c r="H30" s="146"/>
      <c r="I30" s="170">
        <f t="shared" si="0"/>
        <v>173</v>
      </c>
      <c r="J30" s="146">
        <v>21</v>
      </c>
      <c r="K30" s="146">
        <v>31</v>
      </c>
      <c r="L30" s="185">
        <v>1</v>
      </c>
      <c r="M30" s="146">
        <v>10</v>
      </c>
      <c r="N30" s="146"/>
      <c r="O30" s="146">
        <v>32000</v>
      </c>
      <c r="P30" s="146">
        <v>76000</v>
      </c>
    </row>
    <row r="31" spans="1:16" ht="30" x14ac:dyDescent="0.25">
      <c r="A31" s="146" t="s">
        <v>204</v>
      </c>
      <c r="B31" s="146" t="s">
        <v>185</v>
      </c>
      <c r="C31" s="146" t="s">
        <v>871</v>
      </c>
      <c r="D31" s="146">
        <v>0</v>
      </c>
      <c r="E31" s="146"/>
      <c r="F31" s="146">
        <v>70</v>
      </c>
      <c r="G31" s="146"/>
      <c r="H31" s="146"/>
      <c r="I31" s="170">
        <f t="shared" si="0"/>
        <v>70</v>
      </c>
      <c r="J31" s="146"/>
      <c r="K31" s="146">
        <v>18</v>
      </c>
      <c r="L31" s="185">
        <v>1</v>
      </c>
      <c r="M31" s="146">
        <v>2</v>
      </c>
      <c r="N31" s="146">
        <v>63</v>
      </c>
      <c r="O31" s="146">
        <v>32000</v>
      </c>
      <c r="P31" s="146">
        <v>76000</v>
      </c>
    </row>
    <row r="32" spans="1:16" ht="45" x14ac:dyDescent="0.25">
      <c r="A32" s="146" t="s">
        <v>204</v>
      </c>
      <c r="B32" s="146" t="s">
        <v>185</v>
      </c>
      <c r="C32" s="146" t="s">
        <v>872</v>
      </c>
      <c r="D32" s="146">
        <v>1</v>
      </c>
      <c r="E32" s="146"/>
      <c r="F32" s="146">
        <v>57</v>
      </c>
      <c r="G32" s="146"/>
      <c r="H32" s="146"/>
      <c r="I32" s="170">
        <f t="shared" si="0"/>
        <v>58</v>
      </c>
      <c r="J32" s="146">
        <v>1</v>
      </c>
      <c r="K32" s="146">
        <v>16</v>
      </c>
      <c r="L32" s="185">
        <v>1</v>
      </c>
      <c r="M32" s="146">
        <v>1</v>
      </c>
      <c r="N32" s="146"/>
      <c r="O32" s="146">
        <v>32000</v>
      </c>
      <c r="P32" s="146">
        <v>76000</v>
      </c>
    </row>
    <row r="33" spans="1:16" x14ac:dyDescent="0.25">
      <c r="A33" s="146" t="s">
        <v>204</v>
      </c>
      <c r="B33" s="146" t="s">
        <v>185</v>
      </c>
      <c r="C33" s="146" t="s">
        <v>873</v>
      </c>
      <c r="D33" s="146">
        <v>75</v>
      </c>
      <c r="E33" s="146"/>
      <c r="F33" s="146">
        <v>88</v>
      </c>
      <c r="G33" s="146">
        <v>25</v>
      </c>
      <c r="H33" s="146"/>
      <c r="I33" s="170">
        <f t="shared" si="0"/>
        <v>188</v>
      </c>
      <c r="J33" s="146">
        <v>18</v>
      </c>
      <c r="K33" s="146">
        <v>38</v>
      </c>
      <c r="L33" s="185">
        <v>0.9</v>
      </c>
      <c r="M33" s="146">
        <v>1</v>
      </c>
      <c r="N33" s="146"/>
      <c r="O33" s="146">
        <v>31000</v>
      </c>
      <c r="P33" s="146"/>
    </row>
    <row r="34" spans="1:16" x14ac:dyDescent="0.25">
      <c r="A34" s="146" t="s">
        <v>204</v>
      </c>
      <c r="B34" s="146" t="s">
        <v>185</v>
      </c>
      <c r="C34" s="146" t="s">
        <v>874</v>
      </c>
      <c r="D34" s="146">
        <v>0</v>
      </c>
      <c r="E34" s="146"/>
      <c r="F34" s="146">
        <v>10</v>
      </c>
      <c r="G34" s="146"/>
      <c r="H34" s="146"/>
      <c r="I34" s="170">
        <f t="shared" si="0"/>
        <v>10</v>
      </c>
      <c r="J34" s="146"/>
      <c r="K34" s="146"/>
      <c r="L34" s="185">
        <v>0.9</v>
      </c>
      <c r="M34" s="146"/>
      <c r="N34" s="146"/>
      <c r="O34" s="146">
        <v>31000</v>
      </c>
      <c r="P34" s="146"/>
    </row>
    <row r="35" spans="1:16" x14ac:dyDescent="0.25">
      <c r="A35" s="146" t="s">
        <v>204</v>
      </c>
      <c r="B35" s="146" t="s">
        <v>185</v>
      </c>
      <c r="C35" s="146" t="s">
        <v>875</v>
      </c>
      <c r="D35" s="146">
        <v>0</v>
      </c>
      <c r="E35" s="146"/>
      <c r="F35" s="146">
        <v>30</v>
      </c>
      <c r="G35" s="146"/>
      <c r="H35" s="146"/>
      <c r="I35" s="170">
        <f t="shared" si="0"/>
        <v>30</v>
      </c>
      <c r="J35" s="146"/>
      <c r="K35" s="146"/>
      <c r="L35" s="185">
        <v>0.9</v>
      </c>
      <c r="M35" s="146"/>
      <c r="N35" s="146"/>
      <c r="O35" s="146">
        <v>31000</v>
      </c>
      <c r="P35" s="146"/>
    </row>
    <row r="36" spans="1:16" ht="30" x14ac:dyDescent="0.25">
      <c r="A36" s="146" t="s">
        <v>204</v>
      </c>
      <c r="B36" s="146" t="s">
        <v>185</v>
      </c>
      <c r="C36" s="146" t="s">
        <v>876</v>
      </c>
      <c r="D36" s="146"/>
      <c r="E36" s="146"/>
      <c r="F36" s="146">
        <v>138</v>
      </c>
      <c r="G36" s="146">
        <v>116</v>
      </c>
      <c r="H36" s="146"/>
      <c r="I36" s="170">
        <f t="shared" si="0"/>
        <v>254</v>
      </c>
      <c r="J36" s="146"/>
      <c r="K36" s="146">
        <v>65</v>
      </c>
      <c r="L36" s="185">
        <v>0.75</v>
      </c>
      <c r="M36" s="146">
        <v>11</v>
      </c>
      <c r="N36" s="146"/>
      <c r="O36" s="146">
        <v>35000</v>
      </c>
      <c r="P36" s="146"/>
    </row>
    <row r="37" spans="1:16" x14ac:dyDescent="0.25">
      <c r="A37" s="146" t="s">
        <v>204</v>
      </c>
      <c r="B37" s="146" t="s">
        <v>185</v>
      </c>
      <c r="C37" s="146" t="s">
        <v>877</v>
      </c>
      <c r="D37" s="146"/>
      <c r="E37" s="146"/>
      <c r="F37" s="146">
        <v>84</v>
      </c>
      <c r="G37" s="146"/>
      <c r="H37" s="146"/>
      <c r="I37" s="170">
        <f t="shared" si="0"/>
        <v>84</v>
      </c>
      <c r="J37" s="146"/>
      <c r="K37" s="146">
        <v>21</v>
      </c>
      <c r="L37" s="185">
        <v>0.75</v>
      </c>
      <c r="M37" s="146"/>
      <c r="N37" s="146"/>
      <c r="O37" s="146">
        <v>35000</v>
      </c>
      <c r="P37" s="146"/>
    </row>
    <row r="38" spans="1:16" ht="30" x14ac:dyDescent="0.25">
      <c r="A38" s="146" t="s">
        <v>204</v>
      </c>
      <c r="B38" s="146" t="s">
        <v>185</v>
      </c>
      <c r="C38" s="146" t="s">
        <v>878</v>
      </c>
      <c r="D38" s="146"/>
      <c r="E38" s="146"/>
      <c r="F38" s="146">
        <v>99</v>
      </c>
      <c r="G38" s="146"/>
      <c r="H38" s="146"/>
      <c r="I38" s="170">
        <f t="shared" si="0"/>
        <v>99</v>
      </c>
      <c r="J38" s="146"/>
      <c r="K38" s="146">
        <v>15</v>
      </c>
      <c r="L38" s="185">
        <v>0.75</v>
      </c>
      <c r="M38" s="146">
        <v>2</v>
      </c>
      <c r="N38" s="146"/>
      <c r="O38" s="146">
        <v>35000</v>
      </c>
      <c r="P38" s="146"/>
    </row>
    <row r="39" spans="1:16" x14ac:dyDescent="0.25">
      <c r="A39" s="146" t="s">
        <v>204</v>
      </c>
      <c r="B39" s="146" t="s">
        <v>185</v>
      </c>
      <c r="C39" s="146" t="s">
        <v>683</v>
      </c>
      <c r="D39" s="146"/>
      <c r="E39" s="146"/>
      <c r="F39" s="146">
        <v>56</v>
      </c>
      <c r="G39" s="146"/>
      <c r="H39" s="146"/>
      <c r="I39" s="170">
        <f t="shared" si="0"/>
        <v>56</v>
      </c>
      <c r="J39" s="146"/>
      <c r="K39" s="146">
        <v>9</v>
      </c>
      <c r="L39" s="185">
        <v>0.75</v>
      </c>
      <c r="M39" s="146"/>
      <c r="N39" s="146"/>
      <c r="O39" s="146">
        <v>35000</v>
      </c>
      <c r="P39" s="146"/>
    </row>
    <row r="40" spans="1:16" x14ac:dyDescent="0.25">
      <c r="A40" s="146" t="s">
        <v>204</v>
      </c>
      <c r="B40" s="146" t="s">
        <v>185</v>
      </c>
      <c r="C40" s="146" t="s">
        <v>879</v>
      </c>
      <c r="D40" s="146"/>
      <c r="E40" s="146"/>
      <c r="F40" s="146">
        <v>57</v>
      </c>
      <c r="G40" s="146"/>
      <c r="H40" s="146"/>
      <c r="I40" s="170">
        <f t="shared" si="0"/>
        <v>57</v>
      </c>
      <c r="J40" s="146"/>
      <c r="K40" s="146">
        <v>7</v>
      </c>
      <c r="L40" s="185">
        <v>0.75</v>
      </c>
      <c r="M40" s="146">
        <v>1</v>
      </c>
      <c r="N40" s="146"/>
      <c r="O40" s="146">
        <v>35000</v>
      </c>
      <c r="P40" s="146"/>
    </row>
    <row r="41" spans="1:16" x14ac:dyDescent="0.25">
      <c r="A41" s="146" t="s">
        <v>204</v>
      </c>
      <c r="B41" s="146" t="s">
        <v>185</v>
      </c>
      <c r="C41" s="146" t="s">
        <v>388</v>
      </c>
      <c r="D41" s="146"/>
      <c r="E41" s="146"/>
      <c r="F41" s="146">
        <v>98</v>
      </c>
      <c r="G41" s="146"/>
      <c r="H41" s="146"/>
      <c r="I41" s="170">
        <f t="shared" si="0"/>
        <v>98</v>
      </c>
      <c r="J41" s="146"/>
      <c r="K41" s="146">
        <v>13</v>
      </c>
      <c r="L41" s="185">
        <v>0.75</v>
      </c>
      <c r="M41" s="146">
        <v>2</v>
      </c>
      <c r="N41" s="146"/>
      <c r="O41" s="146">
        <v>35000</v>
      </c>
      <c r="P41" s="146"/>
    </row>
    <row r="42" spans="1:16" x14ac:dyDescent="0.25">
      <c r="A42" s="146" t="s">
        <v>204</v>
      </c>
      <c r="B42" s="146" t="s">
        <v>185</v>
      </c>
      <c r="C42" s="146" t="s">
        <v>880</v>
      </c>
      <c r="D42" s="146">
        <v>32</v>
      </c>
      <c r="E42" s="146"/>
      <c r="F42" s="146">
        <v>248</v>
      </c>
      <c r="G42" s="146"/>
      <c r="H42" s="146"/>
      <c r="I42" s="170">
        <f t="shared" si="0"/>
        <v>280</v>
      </c>
      <c r="J42" s="146">
        <v>17</v>
      </c>
      <c r="K42" s="146">
        <f>12+11+15+1</f>
        <v>39</v>
      </c>
      <c r="L42" s="185">
        <v>0.88</v>
      </c>
      <c r="M42" s="146">
        <v>12</v>
      </c>
      <c r="N42" s="146"/>
      <c r="O42" s="146">
        <v>38000</v>
      </c>
      <c r="P42" s="146">
        <v>57750</v>
      </c>
    </row>
    <row r="43" spans="1:16" x14ac:dyDescent="0.25">
      <c r="A43" s="146" t="s">
        <v>204</v>
      </c>
      <c r="B43" s="146" t="s">
        <v>185</v>
      </c>
      <c r="C43" s="146" t="s">
        <v>881</v>
      </c>
      <c r="D43" s="146">
        <v>4</v>
      </c>
      <c r="E43" s="146"/>
      <c r="F43" s="146">
        <v>42</v>
      </c>
      <c r="G43" s="146"/>
      <c r="H43" s="146"/>
      <c r="I43" s="170">
        <f t="shared" si="0"/>
        <v>46</v>
      </c>
      <c r="J43" s="146">
        <v>4</v>
      </c>
      <c r="K43" s="146">
        <v>3</v>
      </c>
      <c r="L43" s="185">
        <v>0.86</v>
      </c>
      <c r="M43" s="146"/>
      <c r="N43" s="146"/>
      <c r="O43" s="146">
        <v>34000</v>
      </c>
      <c r="P43" s="146">
        <v>57750</v>
      </c>
    </row>
    <row r="44" spans="1:16" x14ac:dyDescent="0.25">
      <c r="A44" s="146" t="s">
        <v>204</v>
      </c>
      <c r="B44" s="146" t="s">
        <v>185</v>
      </c>
      <c r="C44" s="146" t="s">
        <v>882</v>
      </c>
      <c r="D44" s="146">
        <v>2</v>
      </c>
      <c r="E44" s="146"/>
      <c r="F44" s="146">
        <v>26</v>
      </c>
      <c r="G44" s="146"/>
      <c r="H44" s="146"/>
      <c r="I44" s="170">
        <f t="shared" si="0"/>
        <v>28</v>
      </c>
      <c r="J44" s="146">
        <v>2</v>
      </c>
      <c r="K44" s="146">
        <v>3</v>
      </c>
      <c r="L44" s="185">
        <v>0.78</v>
      </c>
      <c r="M44" s="146"/>
      <c r="N44" s="146"/>
      <c r="O44" s="146">
        <v>34000</v>
      </c>
      <c r="P44" s="146">
        <v>57750</v>
      </c>
    </row>
    <row r="45" spans="1:16" x14ac:dyDescent="0.25">
      <c r="A45" s="146" t="s">
        <v>204</v>
      </c>
      <c r="B45" s="146" t="s">
        <v>185</v>
      </c>
      <c r="C45" s="146" t="s">
        <v>883</v>
      </c>
      <c r="D45" s="146">
        <v>0</v>
      </c>
      <c r="E45" s="146"/>
      <c r="F45" s="146">
        <v>38</v>
      </c>
      <c r="G45" s="146"/>
      <c r="H45" s="146"/>
      <c r="I45" s="170">
        <f t="shared" si="0"/>
        <v>38</v>
      </c>
      <c r="J45" s="146"/>
      <c r="K45" s="146"/>
      <c r="L45" s="185"/>
      <c r="M45" s="146"/>
      <c r="N45" s="146"/>
      <c r="O45" s="146">
        <v>34000</v>
      </c>
      <c r="P45" s="146">
        <v>57750</v>
      </c>
    </row>
    <row r="46" spans="1:16" x14ac:dyDescent="0.25">
      <c r="A46" s="146" t="s">
        <v>204</v>
      </c>
      <c r="B46" s="146" t="s">
        <v>185</v>
      </c>
      <c r="C46" s="146" t="s">
        <v>635</v>
      </c>
      <c r="D46" s="146">
        <v>0</v>
      </c>
      <c r="E46" s="146"/>
      <c r="F46" s="146">
        <v>30</v>
      </c>
      <c r="G46" s="146"/>
      <c r="H46" s="146"/>
      <c r="I46" s="170">
        <f t="shared" si="0"/>
        <v>30</v>
      </c>
      <c r="J46" s="146"/>
      <c r="K46" s="146">
        <v>4</v>
      </c>
      <c r="L46" s="185">
        <v>0.76</v>
      </c>
      <c r="M46" s="146"/>
      <c r="N46" s="146"/>
      <c r="O46" s="146">
        <v>34000</v>
      </c>
      <c r="P46" s="146">
        <v>74500</v>
      </c>
    </row>
    <row r="47" spans="1:16" x14ac:dyDescent="0.25">
      <c r="A47" s="146" t="s">
        <v>204</v>
      </c>
      <c r="B47" s="146" t="s">
        <v>185</v>
      </c>
      <c r="C47" s="146" t="s">
        <v>884</v>
      </c>
      <c r="D47" s="146">
        <v>0</v>
      </c>
      <c r="E47" s="146"/>
      <c r="F47" s="146">
        <v>36</v>
      </c>
      <c r="G47" s="146"/>
      <c r="H47" s="146"/>
      <c r="I47" s="170">
        <f t="shared" si="0"/>
        <v>36</v>
      </c>
      <c r="J47" s="146"/>
      <c r="K47" s="146">
        <v>5</v>
      </c>
      <c r="L47" s="185">
        <v>0.73</v>
      </c>
      <c r="M47" s="146"/>
      <c r="N47" s="146"/>
      <c r="O47" s="146">
        <v>34000</v>
      </c>
      <c r="P47" s="146">
        <v>74500</v>
      </c>
    </row>
    <row r="48" spans="1:16" x14ac:dyDescent="0.25">
      <c r="A48" s="146" t="s">
        <v>204</v>
      </c>
      <c r="B48" s="146" t="s">
        <v>185</v>
      </c>
      <c r="C48" s="146" t="s">
        <v>257</v>
      </c>
      <c r="D48" s="146">
        <v>9</v>
      </c>
      <c r="E48" s="146"/>
      <c r="F48" s="146">
        <v>1</v>
      </c>
      <c r="G48" s="146"/>
      <c r="H48" s="146"/>
      <c r="I48" s="170">
        <f t="shared" si="0"/>
        <v>10</v>
      </c>
      <c r="J48" s="146"/>
      <c r="K48" s="146"/>
      <c r="L48" s="185"/>
      <c r="M48" s="146"/>
      <c r="N48" s="146"/>
      <c r="O48" s="146">
        <v>31000</v>
      </c>
      <c r="P48" s="146">
        <v>40000</v>
      </c>
    </row>
    <row r="49" spans="1:16" x14ac:dyDescent="0.25">
      <c r="A49" s="146" t="s">
        <v>204</v>
      </c>
      <c r="B49" s="146" t="s">
        <v>185</v>
      </c>
      <c r="C49" s="146" t="s">
        <v>244</v>
      </c>
      <c r="D49" s="146">
        <v>9</v>
      </c>
      <c r="E49" s="146"/>
      <c r="F49" s="146">
        <v>119</v>
      </c>
      <c r="G49" s="146"/>
      <c r="H49" s="146"/>
      <c r="I49" s="170">
        <f t="shared" si="0"/>
        <v>128</v>
      </c>
      <c r="J49" s="146"/>
      <c r="K49" s="146">
        <v>19</v>
      </c>
      <c r="L49" s="185">
        <v>0.9</v>
      </c>
      <c r="M49" s="146">
        <v>1</v>
      </c>
      <c r="N49" s="146"/>
      <c r="O49" s="146">
        <v>31000</v>
      </c>
      <c r="P49" s="146">
        <v>40000</v>
      </c>
    </row>
    <row r="50" spans="1:16" x14ac:dyDescent="0.25">
      <c r="A50" s="146" t="s">
        <v>204</v>
      </c>
      <c r="B50" s="146" t="s">
        <v>185</v>
      </c>
      <c r="C50" s="146" t="s">
        <v>245</v>
      </c>
      <c r="D50" s="146">
        <v>5</v>
      </c>
      <c r="E50" s="146"/>
      <c r="F50" s="146">
        <v>131</v>
      </c>
      <c r="G50" s="146"/>
      <c r="H50" s="146"/>
      <c r="I50" s="170">
        <f t="shared" si="0"/>
        <v>136</v>
      </c>
      <c r="J50" s="146"/>
      <c r="K50" s="146">
        <v>14</v>
      </c>
      <c r="L50" s="185">
        <v>0.75</v>
      </c>
      <c r="M50" s="146">
        <v>60</v>
      </c>
      <c r="N50" s="146"/>
      <c r="O50" s="146">
        <v>31000</v>
      </c>
      <c r="P50" s="146">
        <v>40000</v>
      </c>
    </row>
    <row r="51" spans="1:16" x14ac:dyDescent="0.25">
      <c r="A51" s="146" t="s">
        <v>204</v>
      </c>
      <c r="B51" s="146" t="s">
        <v>185</v>
      </c>
      <c r="C51" s="146" t="s">
        <v>380</v>
      </c>
      <c r="D51" s="146">
        <v>42</v>
      </c>
      <c r="E51" s="146"/>
      <c r="F51" s="146">
        <v>1</v>
      </c>
      <c r="G51" s="146"/>
      <c r="H51" s="146"/>
      <c r="I51" s="170">
        <f t="shared" si="0"/>
        <v>43</v>
      </c>
      <c r="J51" s="146">
        <v>10</v>
      </c>
      <c r="K51" s="146"/>
      <c r="L51" s="185"/>
      <c r="M51" s="146"/>
      <c r="N51" s="146"/>
      <c r="O51" s="146">
        <v>31000</v>
      </c>
      <c r="P51" s="146">
        <v>40000</v>
      </c>
    </row>
    <row r="52" spans="1:16" x14ac:dyDescent="0.25">
      <c r="A52" s="146" t="s">
        <v>204</v>
      </c>
      <c r="B52" s="146" t="s">
        <v>185</v>
      </c>
      <c r="C52" s="146" t="s">
        <v>885</v>
      </c>
      <c r="D52" s="146">
        <v>0</v>
      </c>
      <c r="E52" s="146"/>
      <c r="F52" s="146">
        <v>58</v>
      </c>
      <c r="G52" s="146"/>
      <c r="H52" s="146"/>
      <c r="I52" s="170">
        <f t="shared" si="0"/>
        <v>58</v>
      </c>
      <c r="J52" s="146"/>
      <c r="K52" s="146">
        <v>9</v>
      </c>
      <c r="L52" s="185"/>
      <c r="M52" s="146"/>
      <c r="N52" s="146"/>
      <c r="O52" s="146">
        <v>31000</v>
      </c>
      <c r="P52" s="146">
        <v>40000</v>
      </c>
    </row>
    <row r="53" spans="1:16" ht="30" x14ac:dyDescent="0.25">
      <c r="A53" s="146" t="s">
        <v>204</v>
      </c>
      <c r="B53" s="146" t="s">
        <v>185</v>
      </c>
      <c r="C53" s="146" t="s">
        <v>886</v>
      </c>
      <c r="D53" s="146">
        <v>0</v>
      </c>
      <c r="E53" s="146"/>
      <c r="F53" s="146">
        <v>225</v>
      </c>
      <c r="G53" s="146">
        <v>75</v>
      </c>
      <c r="H53" s="146"/>
      <c r="I53" s="170">
        <f t="shared" si="0"/>
        <v>300</v>
      </c>
      <c r="J53" s="146"/>
      <c r="K53" s="146">
        <v>70</v>
      </c>
      <c r="L53" s="185">
        <v>0.7</v>
      </c>
      <c r="M53" s="146">
        <v>1</v>
      </c>
      <c r="N53" s="146"/>
      <c r="O53" s="146">
        <v>36000</v>
      </c>
      <c r="P53" s="146"/>
    </row>
    <row r="54" spans="1:16" x14ac:dyDescent="0.25">
      <c r="A54" s="146" t="s">
        <v>204</v>
      </c>
      <c r="B54" s="146" t="s">
        <v>185</v>
      </c>
      <c r="C54" s="146" t="s">
        <v>269</v>
      </c>
      <c r="D54" s="146">
        <v>0</v>
      </c>
      <c r="E54" s="146"/>
      <c r="F54" s="146">
        <v>567</v>
      </c>
      <c r="G54" s="146"/>
      <c r="H54" s="146"/>
      <c r="I54" s="170">
        <f t="shared" si="0"/>
        <v>567</v>
      </c>
      <c r="J54" s="146"/>
      <c r="K54" s="146">
        <v>127</v>
      </c>
      <c r="L54" s="185">
        <v>0.85</v>
      </c>
      <c r="M54" s="146">
        <v>12</v>
      </c>
      <c r="N54" s="146">
        <v>8</v>
      </c>
      <c r="O54" s="146">
        <v>40000</v>
      </c>
      <c r="P54" s="146">
        <v>50630</v>
      </c>
    </row>
    <row r="55" spans="1:16" x14ac:dyDescent="0.25">
      <c r="A55" s="146" t="s">
        <v>204</v>
      </c>
      <c r="B55" s="146" t="s">
        <v>185</v>
      </c>
      <c r="C55" s="146" t="s">
        <v>887</v>
      </c>
      <c r="D55" s="146">
        <v>0</v>
      </c>
      <c r="E55" s="146"/>
      <c r="F55" s="146">
        <v>110</v>
      </c>
      <c r="G55" s="146"/>
      <c r="H55" s="146"/>
      <c r="I55" s="170">
        <f t="shared" si="0"/>
        <v>110</v>
      </c>
      <c r="J55" s="146"/>
      <c r="K55" s="146">
        <v>37</v>
      </c>
      <c r="L55" s="185">
        <v>0.8</v>
      </c>
      <c r="M55" s="146">
        <v>3</v>
      </c>
      <c r="N55" s="146">
        <v>3</v>
      </c>
      <c r="O55" s="146">
        <v>40000</v>
      </c>
      <c r="P55" s="146">
        <v>50630</v>
      </c>
    </row>
    <row r="56" spans="1:16" x14ac:dyDescent="0.25">
      <c r="A56" s="146" t="s">
        <v>204</v>
      </c>
      <c r="B56" s="146" t="s">
        <v>185</v>
      </c>
      <c r="C56" s="146" t="s">
        <v>888</v>
      </c>
      <c r="D56" s="146">
        <v>0</v>
      </c>
      <c r="E56" s="146"/>
      <c r="F56" s="146">
        <v>327</v>
      </c>
      <c r="G56" s="146"/>
      <c r="H56" s="146"/>
      <c r="I56" s="170">
        <f t="shared" si="0"/>
        <v>327</v>
      </c>
      <c r="J56" s="146"/>
      <c r="K56" s="146">
        <v>72</v>
      </c>
      <c r="L56" s="185">
        <v>0.86</v>
      </c>
      <c r="M56" s="146"/>
      <c r="N56" s="146"/>
      <c r="O56" s="146">
        <v>45000</v>
      </c>
      <c r="P56" s="146">
        <v>54900</v>
      </c>
    </row>
    <row r="57" spans="1:16" x14ac:dyDescent="0.25">
      <c r="A57" s="146" t="s">
        <v>204</v>
      </c>
      <c r="B57" s="146" t="s">
        <v>185</v>
      </c>
      <c r="C57" s="146" t="s">
        <v>254</v>
      </c>
      <c r="D57" s="146">
        <v>0</v>
      </c>
      <c r="E57" s="146"/>
      <c r="F57" s="146">
        <v>268</v>
      </c>
      <c r="G57" s="146"/>
      <c r="H57" s="146"/>
      <c r="I57" s="170">
        <f t="shared" si="0"/>
        <v>268</v>
      </c>
      <c r="J57" s="146"/>
      <c r="K57" s="146">
        <v>35</v>
      </c>
      <c r="L57" s="185">
        <v>0.87</v>
      </c>
      <c r="M57" s="146">
        <v>5</v>
      </c>
      <c r="N57" s="146"/>
      <c r="O57" s="146">
        <v>45000</v>
      </c>
      <c r="P57" s="146">
        <v>54900</v>
      </c>
    </row>
    <row r="58" spans="1:16" x14ac:dyDescent="0.25">
      <c r="A58" s="146" t="s">
        <v>204</v>
      </c>
      <c r="B58" s="146" t="s">
        <v>185</v>
      </c>
      <c r="C58" s="146" t="s">
        <v>889</v>
      </c>
      <c r="D58" s="146">
        <v>0</v>
      </c>
      <c r="E58" s="146"/>
      <c r="F58" s="146">
        <v>219</v>
      </c>
      <c r="G58" s="146"/>
      <c r="H58" s="146"/>
      <c r="I58" s="170">
        <f t="shared" si="0"/>
        <v>219</v>
      </c>
      <c r="J58" s="146"/>
      <c r="K58" s="146">
        <v>83</v>
      </c>
      <c r="L58" s="185">
        <v>0.77</v>
      </c>
      <c r="M58" s="146">
        <v>6</v>
      </c>
      <c r="N58" s="146">
        <v>1</v>
      </c>
      <c r="O58" s="146">
        <v>32625</v>
      </c>
      <c r="P58" s="146">
        <v>67725</v>
      </c>
    </row>
    <row r="59" spans="1:16" ht="30" x14ac:dyDescent="0.25">
      <c r="A59" s="146" t="s">
        <v>204</v>
      </c>
      <c r="B59" s="146" t="s">
        <v>185</v>
      </c>
      <c r="C59" s="146" t="s">
        <v>890</v>
      </c>
      <c r="D59" s="146">
        <v>0</v>
      </c>
      <c r="E59" s="146"/>
      <c r="F59" s="146">
        <v>49</v>
      </c>
      <c r="G59" s="146"/>
      <c r="H59" s="146"/>
      <c r="I59" s="170">
        <f t="shared" si="0"/>
        <v>49</v>
      </c>
      <c r="J59" s="146"/>
      <c r="K59" s="146">
        <v>26</v>
      </c>
      <c r="L59" s="185">
        <v>0.75</v>
      </c>
      <c r="M59" s="146">
        <v>2</v>
      </c>
      <c r="N59" s="146"/>
      <c r="O59" s="146">
        <v>31625</v>
      </c>
      <c r="P59" s="146">
        <v>67725</v>
      </c>
    </row>
    <row r="60" spans="1:16" x14ac:dyDescent="0.25">
      <c r="A60" s="146" t="s">
        <v>204</v>
      </c>
      <c r="B60" s="146" t="s">
        <v>185</v>
      </c>
      <c r="C60" s="146" t="s">
        <v>891</v>
      </c>
      <c r="D60" s="146">
        <v>0</v>
      </c>
      <c r="E60" s="146"/>
      <c r="F60" s="146">
        <v>156</v>
      </c>
      <c r="G60" s="146"/>
      <c r="H60" s="146"/>
      <c r="I60" s="170">
        <f t="shared" si="0"/>
        <v>156</v>
      </c>
      <c r="J60" s="146"/>
      <c r="K60" s="146">
        <v>65</v>
      </c>
      <c r="L60" s="185">
        <v>0.92</v>
      </c>
      <c r="M60" s="146">
        <v>5</v>
      </c>
      <c r="N60" s="146">
        <v>1</v>
      </c>
      <c r="O60" s="146">
        <v>35250</v>
      </c>
      <c r="P60" s="146">
        <v>67725</v>
      </c>
    </row>
    <row r="61" spans="1:16" x14ac:dyDescent="0.25">
      <c r="A61" s="146" t="s">
        <v>204</v>
      </c>
      <c r="B61" s="146" t="s">
        <v>185</v>
      </c>
      <c r="C61" s="146" t="s">
        <v>188</v>
      </c>
      <c r="D61" s="146">
        <v>0</v>
      </c>
      <c r="E61" s="146"/>
      <c r="F61" s="146">
        <v>1292</v>
      </c>
      <c r="G61" s="146">
        <v>710</v>
      </c>
      <c r="H61" s="146"/>
      <c r="I61" s="170">
        <f t="shared" si="0"/>
        <v>2002</v>
      </c>
      <c r="J61" s="146"/>
      <c r="K61" s="146">
        <v>529</v>
      </c>
      <c r="L61" s="185">
        <v>0.57999999999999996</v>
      </c>
      <c r="M61" s="146">
        <v>33</v>
      </c>
      <c r="N61" s="146">
        <v>6</v>
      </c>
      <c r="O61" s="146">
        <v>38000</v>
      </c>
      <c r="P61" s="146">
        <v>87700</v>
      </c>
    </row>
    <row r="62" spans="1:16" x14ac:dyDescent="0.25">
      <c r="A62" s="146" t="s">
        <v>204</v>
      </c>
      <c r="B62" s="146" t="s">
        <v>185</v>
      </c>
      <c r="C62" s="146" t="s">
        <v>189</v>
      </c>
      <c r="D62" s="146">
        <v>0</v>
      </c>
      <c r="E62" s="146"/>
      <c r="F62" s="146">
        <v>209</v>
      </c>
      <c r="G62" s="146">
        <v>84</v>
      </c>
      <c r="H62" s="146"/>
      <c r="I62" s="170">
        <f t="shared" si="0"/>
        <v>293</v>
      </c>
      <c r="J62" s="146"/>
      <c r="K62" s="146">
        <v>63</v>
      </c>
      <c r="L62" s="185">
        <v>0.5</v>
      </c>
      <c r="M62" s="146">
        <v>6</v>
      </c>
      <c r="N62" s="146">
        <v>1</v>
      </c>
      <c r="O62" s="146">
        <v>35000</v>
      </c>
      <c r="P62" s="146">
        <v>72000</v>
      </c>
    </row>
    <row r="63" spans="1:16" x14ac:dyDescent="0.25">
      <c r="A63" s="146" t="s">
        <v>204</v>
      </c>
      <c r="B63" s="146" t="s">
        <v>185</v>
      </c>
      <c r="C63" s="146" t="s">
        <v>560</v>
      </c>
      <c r="D63" s="146">
        <v>0</v>
      </c>
      <c r="E63" s="146"/>
      <c r="F63" s="146">
        <v>158</v>
      </c>
      <c r="G63" s="146">
        <v>64</v>
      </c>
      <c r="H63" s="146"/>
      <c r="I63" s="170">
        <f t="shared" si="0"/>
        <v>222</v>
      </c>
      <c r="J63" s="146"/>
      <c r="K63" s="146">
        <v>58</v>
      </c>
      <c r="L63" s="185">
        <v>0.5</v>
      </c>
      <c r="M63" s="146">
        <v>5</v>
      </c>
      <c r="N63" s="146"/>
      <c r="O63" s="146">
        <v>32000</v>
      </c>
      <c r="P63" s="146">
        <v>72000</v>
      </c>
    </row>
    <row r="64" spans="1:16" x14ac:dyDescent="0.25">
      <c r="A64" s="146" t="s">
        <v>204</v>
      </c>
      <c r="B64" s="146" t="s">
        <v>185</v>
      </c>
      <c r="C64" s="146" t="s">
        <v>259</v>
      </c>
      <c r="D64" s="146">
        <v>0</v>
      </c>
      <c r="E64" s="146"/>
      <c r="F64" s="146">
        <v>15</v>
      </c>
      <c r="G64" s="146">
        <v>0</v>
      </c>
      <c r="H64" s="146"/>
      <c r="I64" s="170">
        <f t="shared" si="0"/>
        <v>15</v>
      </c>
      <c r="J64" s="146"/>
      <c r="K64" s="146">
        <v>6</v>
      </c>
      <c r="L64" s="185">
        <v>0.5</v>
      </c>
      <c r="M64" s="146"/>
      <c r="N64" s="146"/>
      <c r="O64" s="146">
        <v>32000</v>
      </c>
      <c r="P64" s="146"/>
    </row>
    <row r="65" spans="1:16" x14ac:dyDescent="0.25">
      <c r="A65" s="146" t="s">
        <v>204</v>
      </c>
      <c r="B65" s="146" t="s">
        <v>185</v>
      </c>
      <c r="C65" s="146" t="s">
        <v>580</v>
      </c>
      <c r="D65" s="146">
        <v>0</v>
      </c>
      <c r="E65" s="146"/>
      <c r="F65" s="146">
        <v>132</v>
      </c>
      <c r="G65" s="146">
        <v>31</v>
      </c>
      <c r="H65" s="146"/>
      <c r="I65" s="170">
        <f t="shared" si="0"/>
        <v>163</v>
      </c>
      <c r="J65" s="146"/>
      <c r="K65" s="146">
        <v>43</v>
      </c>
      <c r="L65" s="185">
        <v>0.5</v>
      </c>
      <c r="M65" s="146">
        <v>2</v>
      </c>
      <c r="N65" s="146"/>
      <c r="O65" s="146">
        <v>32000</v>
      </c>
      <c r="P65" s="146"/>
    </row>
    <row r="66" spans="1:16" x14ac:dyDescent="0.25">
      <c r="A66" s="146" t="s">
        <v>204</v>
      </c>
      <c r="B66" s="146" t="s">
        <v>185</v>
      </c>
      <c r="C66" s="146" t="s">
        <v>470</v>
      </c>
      <c r="D66" s="146">
        <v>0</v>
      </c>
      <c r="E66" s="146"/>
      <c r="F66" s="146">
        <v>877</v>
      </c>
      <c r="G66" s="146">
        <v>491</v>
      </c>
      <c r="H66" s="146"/>
      <c r="I66" s="170">
        <f t="shared" si="0"/>
        <v>1368</v>
      </c>
      <c r="J66" s="146"/>
      <c r="K66" s="146">
        <v>396</v>
      </c>
      <c r="L66" s="185">
        <v>0.8</v>
      </c>
      <c r="M66" s="146">
        <v>13</v>
      </c>
      <c r="N66" s="146">
        <v>2</v>
      </c>
      <c r="O66" s="146">
        <v>43000</v>
      </c>
      <c r="P66" s="146">
        <v>80000</v>
      </c>
    </row>
    <row r="67" spans="1:16" x14ac:dyDescent="0.25">
      <c r="A67" s="146" t="s">
        <v>204</v>
      </c>
      <c r="B67" s="146" t="s">
        <v>185</v>
      </c>
      <c r="C67" s="146" t="s">
        <v>892</v>
      </c>
      <c r="D67" s="146">
        <v>0</v>
      </c>
      <c r="E67" s="146"/>
      <c r="F67" s="146">
        <v>0</v>
      </c>
      <c r="G67" s="146">
        <v>126</v>
      </c>
      <c r="H67" s="146"/>
      <c r="I67" s="170">
        <f t="shared" si="0"/>
        <v>126</v>
      </c>
      <c r="J67" s="146"/>
      <c r="K67" s="146">
        <v>44</v>
      </c>
      <c r="L67" s="185">
        <v>0.65</v>
      </c>
      <c r="M67" s="146"/>
      <c r="N67" s="146"/>
      <c r="O67" s="146">
        <v>36000</v>
      </c>
      <c r="P67" s="146"/>
    </row>
    <row r="68" spans="1:16" x14ac:dyDescent="0.25">
      <c r="A68" s="146" t="s">
        <v>204</v>
      </c>
      <c r="B68" s="146" t="s">
        <v>185</v>
      </c>
      <c r="C68" s="146" t="s">
        <v>893</v>
      </c>
      <c r="D68" s="146">
        <v>0</v>
      </c>
      <c r="E68" s="146"/>
      <c r="F68" s="146">
        <v>0</v>
      </c>
      <c r="G68" s="146">
        <v>0</v>
      </c>
      <c r="H68" s="146">
        <v>63</v>
      </c>
      <c r="I68" s="170">
        <f t="shared" si="0"/>
        <v>63</v>
      </c>
      <c r="J68" s="146"/>
      <c r="K68" s="146">
        <v>19</v>
      </c>
      <c r="L68" s="185">
        <v>0.65</v>
      </c>
      <c r="M68" s="146"/>
      <c r="N68" s="146"/>
      <c r="O68" s="146">
        <v>34000</v>
      </c>
      <c r="P68" s="146"/>
    </row>
    <row r="69" spans="1:16" x14ac:dyDescent="0.25">
      <c r="A69" s="146" t="s">
        <v>204</v>
      </c>
      <c r="B69" s="146" t="s">
        <v>185</v>
      </c>
      <c r="C69" s="146" t="s">
        <v>894</v>
      </c>
      <c r="D69" s="146">
        <v>0</v>
      </c>
      <c r="E69" s="146"/>
      <c r="F69" s="146">
        <v>0</v>
      </c>
      <c r="G69" s="146">
        <v>0</v>
      </c>
      <c r="H69" s="146">
        <v>71</v>
      </c>
      <c r="I69" s="170">
        <f t="shared" si="0"/>
        <v>71</v>
      </c>
      <c r="J69" s="146"/>
      <c r="K69" s="146">
        <v>21</v>
      </c>
      <c r="L69" s="185">
        <v>0.65</v>
      </c>
      <c r="M69" s="146"/>
      <c r="N69" s="146"/>
      <c r="O69" s="146">
        <v>34000</v>
      </c>
      <c r="P69" s="146"/>
    </row>
    <row r="70" spans="1:16" x14ac:dyDescent="0.25">
      <c r="A70" s="146" t="s">
        <v>204</v>
      </c>
      <c r="B70" s="146" t="s">
        <v>185</v>
      </c>
      <c r="C70" s="146" t="s">
        <v>895</v>
      </c>
      <c r="D70" s="146">
        <v>0</v>
      </c>
      <c r="E70" s="146"/>
      <c r="F70" s="146">
        <v>0</v>
      </c>
      <c r="G70" s="146">
        <v>423</v>
      </c>
      <c r="H70" s="146"/>
      <c r="I70" s="170">
        <f t="shared" si="0"/>
        <v>423</v>
      </c>
      <c r="J70" s="146"/>
      <c r="K70" s="146">
        <v>147</v>
      </c>
      <c r="L70" s="185">
        <v>0.65</v>
      </c>
      <c r="M70" s="146"/>
      <c r="N70" s="146"/>
      <c r="O70" s="146">
        <v>40000</v>
      </c>
      <c r="P70" s="146"/>
    </row>
    <row r="71" spans="1:16" ht="30" x14ac:dyDescent="0.25">
      <c r="A71" s="146" t="s">
        <v>204</v>
      </c>
      <c r="B71" s="146" t="s">
        <v>185</v>
      </c>
      <c r="C71" s="146" t="s">
        <v>896</v>
      </c>
      <c r="D71" s="146">
        <v>47</v>
      </c>
      <c r="E71" s="146"/>
      <c r="F71" s="146">
        <v>10</v>
      </c>
      <c r="G71" s="146">
        <v>0</v>
      </c>
      <c r="H71" s="146"/>
      <c r="I71" s="170">
        <f t="shared" si="0"/>
        <v>57</v>
      </c>
      <c r="J71" s="146">
        <v>11</v>
      </c>
      <c r="K71" s="146">
        <v>1</v>
      </c>
      <c r="L71" s="185"/>
      <c r="M71" s="146">
        <v>8</v>
      </c>
      <c r="N71" s="146"/>
      <c r="O71" s="146">
        <v>31000</v>
      </c>
      <c r="P71" s="146">
        <v>40000</v>
      </c>
    </row>
    <row r="72" spans="1:16" ht="30" x14ac:dyDescent="0.25">
      <c r="A72" s="146" t="s">
        <v>204</v>
      </c>
      <c r="B72" s="146" t="s">
        <v>185</v>
      </c>
      <c r="C72" s="146" t="s">
        <v>897</v>
      </c>
      <c r="D72" s="146">
        <v>0</v>
      </c>
      <c r="E72" s="146"/>
      <c r="F72" s="146">
        <v>54</v>
      </c>
      <c r="G72" s="146">
        <v>0</v>
      </c>
      <c r="H72" s="146"/>
      <c r="I72" s="170">
        <f t="shared" si="0"/>
        <v>54</v>
      </c>
      <c r="J72" s="146"/>
      <c r="K72" s="146"/>
      <c r="L72" s="185">
        <v>0.75</v>
      </c>
      <c r="M72" s="146">
        <v>54</v>
      </c>
      <c r="N72" s="146"/>
      <c r="O72" s="146"/>
      <c r="P72" s="146">
        <v>40000</v>
      </c>
    </row>
    <row r="73" spans="1:16" ht="30" x14ac:dyDescent="0.25">
      <c r="A73" s="146" t="s">
        <v>204</v>
      </c>
      <c r="B73" s="146" t="s">
        <v>185</v>
      </c>
      <c r="C73" s="146" t="s">
        <v>652</v>
      </c>
      <c r="D73" s="146">
        <v>49</v>
      </c>
      <c r="E73" s="146"/>
      <c r="F73" s="146">
        <v>22</v>
      </c>
      <c r="G73" s="146">
        <v>0</v>
      </c>
      <c r="H73" s="146"/>
      <c r="I73" s="170">
        <f t="shared" si="0"/>
        <v>71</v>
      </c>
      <c r="J73" s="146">
        <v>15</v>
      </c>
      <c r="K73" s="146">
        <v>2</v>
      </c>
      <c r="L73" s="185">
        <v>0.75</v>
      </c>
      <c r="M73" s="146"/>
      <c r="N73" s="146"/>
      <c r="O73" s="146">
        <v>31000</v>
      </c>
      <c r="P73" s="146"/>
    </row>
    <row r="74" spans="1:16" ht="30" x14ac:dyDescent="0.25">
      <c r="A74" s="146" t="s">
        <v>204</v>
      </c>
      <c r="B74" s="146" t="s">
        <v>185</v>
      </c>
      <c r="C74" s="146" t="s">
        <v>898</v>
      </c>
      <c r="D74" s="146">
        <v>0</v>
      </c>
      <c r="E74" s="146"/>
      <c r="F74" s="146">
        <v>0</v>
      </c>
      <c r="G74" s="146">
        <v>50</v>
      </c>
      <c r="H74" s="146"/>
      <c r="I74" s="170">
        <f t="shared" ref="I74:I136" si="1">SUM(D74:H74)</f>
        <v>50</v>
      </c>
      <c r="J74" s="146"/>
      <c r="K74" s="146"/>
      <c r="L74" s="185"/>
      <c r="M74" s="146">
        <v>50</v>
      </c>
      <c r="N74" s="146"/>
      <c r="O74" s="146"/>
      <c r="P74" s="146">
        <v>40000</v>
      </c>
    </row>
    <row r="75" spans="1:16" ht="30" x14ac:dyDescent="0.25">
      <c r="A75" s="146" t="s">
        <v>204</v>
      </c>
      <c r="B75" s="146" t="s">
        <v>185</v>
      </c>
      <c r="C75" s="146" t="s">
        <v>899</v>
      </c>
      <c r="D75" s="146">
        <v>31</v>
      </c>
      <c r="E75" s="146"/>
      <c r="F75" s="146">
        <v>132</v>
      </c>
      <c r="G75" s="146">
        <v>38</v>
      </c>
      <c r="H75" s="146"/>
      <c r="I75" s="170">
        <f t="shared" si="1"/>
        <v>201</v>
      </c>
      <c r="J75" s="146">
        <v>10</v>
      </c>
      <c r="K75" s="146">
        <v>31</v>
      </c>
      <c r="L75" s="185">
        <v>0.75</v>
      </c>
      <c r="M75" s="146">
        <v>38</v>
      </c>
      <c r="N75" s="146"/>
      <c r="O75" s="146">
        <v>31000</v>
      </c>
      <c r="P75" s="146">
        <v>40000</v>
      </c>
    </row>
    <row r="76" spans="1:16" x14ac:dyDescent="0.25">
      <c r="A76" s="146" t="s">
        <v>204</v>
      </c>
      <c r="B76" s="146" t="s">
        <v>185</v>
      </c>
      <c r="C76" s="146" t="s">
        <v>900</v>
      </c>
      <c r="D76" s="146">
        <v>53</v>
      </c>
      <c r="E76" s="146"/>
      <c r="F76" s="146">
        <v>413</v>
      </c>
      <c r="G76" s="146">
        <v>54</v>
      </c>
      <c r="H76" s="146"/>
      <c r="I76" s="170">
        <f t="shared" si="1"/>
        <v>520</v>
      </c>
      <c r="J76" s="146"/>
      <c r="K76" s="146">
        <v>80</v>
      </c>
      <c r="L76" s="185">
        <v>0.78</v>
      </c>
      <c r="M76" s="146">
        <v>185</v>
      </c>
      <c r="N76" s="146"/>
      <c r="O76" s="146">
        <v>30000</v>
      </c>
      <c r="P76" s="146">
        <v>40000</v>
      </c>
    </row>
    <row r="77" spans="1:16" x14ac:dyDescent="0.25">
      <c r="A77" s="146" t="s">
        <v>204</v>
      </c>
      <c r="B77" s="146" t="s">
        <v>186</v>
      </c>
      <c r="C77" s="146" t="s">
        <v>420</v>
      </c>
      <c r="D77" s="146">
        <v>10</v>
      </c>
      <c r="E77" s="146"/>
      <c r="F77" s="146">
        <v>23</v>
      </c>
      <c r="G77" s="146"/>
      <c r="H77" s="146"/>
      <c r="I77" s="170">
        <f t="shared" si="1"/>
        <v>33</v>
      </c>
      <c r="J77" s="146"/>
      <c r="K77" s="146">
        <v>17</v>
      </c>
      <c r="L77" s="185">
        <v>0.8</v>
      </c>
      <c r="M77" s="146"/>
      <c r="N77" s="146"/>
      <c r="O77" s="146">
        <v>36000</v>
      </c>
      <c r="P77" s="146"/>
    </row>
    <row r="78" spans="1:16" x14ac:dyDescent="0.25">
      <c r="A78" s="146" t="s">
        <v>204</v>
      </c>
      <c r="B78" s="146" t="s">
        <v>186</v>
      </c>
      <c r="C78" s="146" t="s">
        <v>864</v>
      </c>
      <c r="D78" s="146">
        <v>5</v>
      </c>
      <c r="E78" s="146"/>
      <c r="F78" s="146">
        <v>10</v>
      </c>
      <c r="G78" s="146"/>
      <c r="H78" s="146"/>
      <c r="I78" s="170">
        <f t="shared" si="1"/>
        <v>15</v>
      </c>
      <c r="J78" s="146"/>
      <c r="K78" s="146">
        <v>6</v>
      </c>
      <c r="L78" s="185">
        <v>1</v>
      </c>
      <c r="M78" s="146"/>
      <c r="N78" s="146"/>
      <c r="O78" s="146">
        <v>36000</v>
      </c>
      <c r="P78" s="146"/>
    </row>
    <row r="79" spans="1:16" x14ac:dyDescent="0.25">
      <c r="A79" s="146" t="s">
        <v>204</v>
      </c>
      <c r="B79" s="146" t="s">
        <v>186</v>
      </c>
      <c r="C79" s="146" t="s">
        <v>434</v>
      </c>
      <c r="D79" s="146">
        <v>0</v>
      </c>
      <c r="E79" s="146"/>
      <c r="F79" s="146">
        <v>20</v>
      </c>
      <c r="G79" s="146"/>
      <c r="H79" s="146"/>
      <c r="I79" s="170">
        <f t="shared" si="1"/>
        <v>20</v>
      </c>
      <c r="J79" s="146"/>
      <c r="K79" s="146">
        <v>10</v>
      </c>
      <c r="L79" s="185">
        <v>1</v>
      </c>
      <c r="M79" s="146"/>
      <c r="N79" s="146"/>
      <c r="O79" s="146">
        <v>36000</v>
      </c>
      <c r="P79" s="146"/>
    </row>
    <row r="80" spans="1:16" x14ac:dyDescent="0.25">
      <c r="A80" s="146" t="s">
        <v>204</v>
      </c>
      <c r="B80" s="146" t="s">
        <v>186</v>
      </c>
      <c r="C80" s="146" t="s">
        <v>247</v>
      </c>
      <c r="D80" s="146">
        <v>0</v>
      </c>
      <c r="E80" s="146"/>
      <c r="F80" s="146">
        <v>18</v>
      </c>
      <c r="G80" s="146">
        <v>0</v>
      </c>
      <c r="H80" s="146">
        <v>11</v>
      </c>
      <c r="I80" s="170">
        <f t="shared" si="1"/>
        <v>29</v>
      </c>
      <c r="J80" s="146"/>
      <c r="K80" s="146">
        <v>18</v>
      </c>
      <c r="L80" s="185">
        <v>0.9</v>
      </c>
      <c r="M80" s="146">
        <v>1</v>
      </c>
      <c r="N80" s="146"/>
      <c r="O80" s="146">
        <v>36500</v>
      </c>
      <c r="P80" s="146">
        <v>36000</v>
      </c>
    </row>
    <row r="81" spans="1:16" ht="30" x14ac:dyDescent="0.25">
      <c r="A81" s="146" t="s">
        <v>204</v>
      </c>
      <c r="B81" s="146" t="s">
        <v>186</v>
      </c>
      <c r="C81" s="146" t="s">
        <v>379</v>
      </c>
      <c r="D81" s="146">
        <v>0</v>
      </c>
      <c r="E81" s="146"/>
      <c r="F81" s="146">
        <v>12</v>
      </c>
      <c r="G81" s="146"/>
      <c r="H81" s="146"/>
      <c r="I81" s="170">
        <f t="shared" si="1"/>
        <v>12</v>
      </c>
      <c r="J81" s="146"/>
      <c r="K81" s="146">
        <v>12</v>
      </c>
      <c r="L81" s="185">
        <v>0.9</v>
      </c>
      <c r="M81" s="146"/>
      <c r="N81" s="146"/>
      <c r="O81" s="146">
        <v>36500</v>
      </c>
      <c r="P81" s="146">
        <v>36000</v>
      </c>
    </row>
    <row r="82" spans="1:16" x14ac:dyDescent="0.25">
      <c r="A82" s="146" t="s">
        <v>204</v>
      </c>
      <c r="B82" s="146" t="s">
        <v>186</v>
      </c>
      <c r="C82" s="146" t="s">
        <v>378</v>
      </c>
      <c r="D82" s="146">
        <v>10</v>
      </c>
      <c r="E82" s="146"/>
      <c r="F82" s="146">
        <v>81</v>
      </c>
      <c r="G82" s="146">
        <v>0</v>
      </c>
      <c r="H82" s="146">
        <v>22</v>
      </c>
      <c r="I82" s="170">
        <f t="shared" si="1"/>
        <v>113</v>
      </c>
      <c r="J82" s="146"/>
      <c r="K82" s="146">
        <v>43</v>
      </c>
      <c r="L82" s="185">
        <v>0.91</v>
      </c>
      <c r="M82" s="146"/>
      <c r="N82" s="146">
        <v>1</v>
      </c>
      <c r="O82" s="146">
        <v>37000</v>
      </c>
      <c r="P82" s="146">
        <v>57750</v>
      </c>
    </row>
    <row r="83" spans="1:16" x14ac:dyDescent="0.25">
      <c r="A83" s="146" t="s">
        <v>204</v>
      </c>
      <c r="B83" s="146" t="s">
        <v>186</v>
      </c>
      <c r="C83" s="146" t="s">
        <v>260</v>
      </c>
      <c r="D83" s="146">
        <v>0</v>
      </c>
      <c r="E83" s="146"/>
      <c r="F83" s="146">
        <v>12</v>
      </c>
      <c r="G83" s="146"/>
      <c r="H83" s="146"/>
      <c r="I83" s="170">
        <f t="shared" si="1"/>
        <v>12</v>
      </c>
      <c r="J83" s="146"/>
      <c r="K83" s="146">
        <v>4</v>
      </c>
      <c r="L83" s="185">
        <v>0.83</v>
      </c>
      <c r="M83" s="146"/>
      <c r="N83" s="146">
        <v>1</v>
      </c>
      <c r="O83" s="146">
        <v>37000</v>
      </c>
      <c r="P83" s="146">
        <v>57750</v>
      </c>
    </row>
    <row r="84" spans="1:16" x14ac:dyDescent="0.25">
      <c r="A84" s="146" t="s">
        <v>204</v>
      </c>
      <c r="B84" s="146" t="s">
        <v>186</v>
      </c>
      <c r="C84" s="146" t="s">
        <v>421</v>
      </c>
      <c r="D84" s="146">
        <v>11</v>
      </c>
      <c r="E84" s="146"/>
      <c r="F84" s="146">
        <v>7</v>
      </c>
      <c r="G84" s="146"/>
      <c r="H84" s="146"/>
      <c r="I84" s="170">
        <f t="shared" si="1"/>
        <v>18</v>
      </c>
      <c r="J84" s="146">
        <v>5</v>
      </c>
      <c r="K84" s="146">
        <v>4</v>
      </c>
      <c r="L84" s="185"/>
      <c r="M84" s="146"/>
      <c r="N84" s="146"/>
      <c r="O84" s="146"/>
      <c r="P84" s="146"/>
    </row>
    <row r="85" spans="1:16" ht="30" x14ac:dyDescent="0.25">
      <c r="A85" s="146" t="s">
        <v>204</v>
      </c>
      <c r="B85" s="146" t="s">
        <v>186</v>
      </c>
      <c r="C85" s="146" t="s">
        <v>375</v>
      </c>
      <c r="D85" s="146">
        <v>15</v>
      </c>
      <c r="E85" s="146"/>
      <c r="F85" s="146">
        <v>8</v>
      </c>
      <c r="G85" s="146"/>
      <c r="H85" s="146"/>
      <c r="I85" s="170">
        <f t="shared" si="1"/>
        <v>23</v>
      </c>
      <c r="J85" s="146">
        <v>5</v>
      </c>
      <c r="K85" s="146">
        <v>4</v>
      </c>
      <c r="L85" s="185"/>
      <c r="M85" s="146"/>
      <c r="N85" s="146"/>
      <c r="O85" s="146"/>
      <c r="P85" s="146"/>
    </row>
    <row r="86" spans="1:16" x14ac:dyDescent="0.25">
      <c r="A86" s="146" t="s">
        <v>204</v>
      </c>
      <c r="B86" s="146" t="s">
        <v>186</v>
      </c>
      <c r="C86" s="146" t="s">
        <v>684</v>
      </c>
      <c r="D86" s="146">
        <v>5</v>
      </c>
      <c r="E86" s="146"/>
      <c r="F86" s="146">
        <v>4</v>
      </c>
      <c r="G86" s="146"/>
      <c r="H86" s="146"/>
      <c r="I86" s="170">
        <f t="shared" si="1"/>
        <v>9</v>
      </c>
      <c r="J86" s="146"/>
      <c r="K86" s="146"/>
      <c r="L86" s="185"/>
      <c r="M86" s="146"/>
      <c r="N86" s="146"/>
      <c r="O86" s="146"/>
      <c r="P86" s="146"/>
    </row>
    <row r="87" spans="1:16" x14ac:dyDescent="0.25">
      <c r="A87" s="146" t="s">
        <v>204</v>
      </c>
      <c r="B87" s="146" t="s">
        <v>186</v>
      </c>
      <c r="C87" s="146" t="s">
        <v>376</v>
      </c>
      <c r="D87" s="146">
        <v>9</v>
      </c>
      <c r="E87" s="146"/>
      <c r="F87" s="146">
        <v>21</v>
      </c>
      <c r="G87" s="146"/>
      <c r="H87" s="146"/>
      <c r="I87" s="170">
        <f t="shared" si="1"/>
        <v>30</v>
      </c>
      <c r="J87" s="146">
        <v>5</v>
      </c>
      <c r="K87" s="146">
        <v>10</v>
      </c>
      <c r="L87" s="185">
        <v>1</v>
      </c>
      <c r="M87" s="146"/>
      <c r="N87" s="146"/>
      <c r="O87" s="146">
        <v>35500</v>
      </c>
      <c r="P87" s="146"/>
    </row>
    <row r="88" spans="1:16" x14ac:dyDescent="0.25">
      <c r="A88" s="146" t="s">
        <v>204</v>
      </c>
      <c r="B88" s="146" t="s">
        <v>186</v>
      </c>
      <c r="C88" s="146" t="s">
        <v>867</v>
      </c>
      <c r="D88" s="146">
        <v>5</v>
      </c>
      <c r="E88" s="146"/>
      <c r="F88" s="146">
        <v>12</v>
      </c>
      <c r="G88" s="146"/>
      <c r="H88" s="146"/>
      <c r="I88" s="170">
        <f t="shared" si="1"/>
        <v>17</v>
      </c>
      <c r="J88" s="146">
        <v>0</v>
      </c>
      <c r="K88" s="146">
        <v>8</v>
      </c>
      <c r="L88" s="185">
        <v>1</v>
      </c>
      <c r="M88" s="146"/>
      <c r="N88" s="146"/>
      <c r="O88" s="146">
        <v>35500</v>
      </c>
      <c r="P88" s="146"/>
    </row>
    <row r="89" spans="1:16" ht="30" x14ac:dyDescent="0.25">
      <c r="A89" s="146" t="s">
        <v>204</v>
      </c>
      <c r="B89" s="146" t="s">
        <v>186</v>
      </c>
      <c r="C89" s="146" t="s">
        <v>386</v>
      </c>
      <c r="D89" s="146">
        <v>12</v>
      </c>
      <c r="E89" s="146"/>
      <c r="F89" s="146">
        <v>7</v>
      </c>
      <c r="G89" s="146"/>
      <c r="H89" s="146"/>
      <c r="I89" s="170">
        <f t="shared" si="1"/>
        <v>19</v>
      </c>
      <c r="J89" s="146">
        <v>6</v>
      </c>
      <c r="K89" s="146">
        <v>4</v>
      </c>
      <c r="L89" s="185">
        <v>0.83</v>
      </c>
      <c r="M89" s="146"/>
      <c r="N89" s="146"/>
      <c r="O89" s="146">
        <v>35500</v>
      </c>
      <c r="P89" s="146"/>
    </row>
    <row r="90" spans="1:16" ht="30" x14ac:dyDescent="0.25">
      <c r="A90" s="146" t="s">
        <v>204</v>
      </c>
      <c r="B90" s="146" t="s">
        <v>186</v>
      </c>
      <c r="C90" s="146" t="s">
        <v>901</v>
      </c>
      <c r="D90" s="146">
        <v>0</v>
      </c>
      <c r="E90" s="146"/>
      <c r="F90" s="146">
        <v>9</v>
      </c>
      <c r="G90" s="146"/>
      <c r="H90" s="146"/>
      <c r="I90" s="170">
        <f t="shared" si="1"/>
        <v>9</v>
      </c>
      <c r="J90" s="146">
        <v>0</v>
      </c>
      <c r="K90" s="146">
        <v>9</v>
      </c>
      <c r="L90" s="185">
        <v>1</v>
      </c>
      <c r="M90" s="146"/>
      <c r="N90" s="146"/>
      <c r="O90" s="146">
        <v>32000</v>
      </c>
      <c r="P90" s="146">
        <v>76000</v>
      </c>
    </row>
    <row r="91" spans="1:16" x14ac:dyDescent="0.25">
      <c r="A91" s="146" t="s">
        <v>204</v>
      </c>
      <c r="B91" s="146" t="s">
        <v>186</v>
      </c>
      <c r="C91" s="146" t="s">
        <v>902</v>
      </c>
      <c r="D91" s="146">
        <v>4</v>
      </c>
      <c r="E91" s="146"/>
      <c r="F91" s="146">
        <v>17</v>
      </c>
      <c r="G91" s="146"/>
      <c r="H91" s="146"/>
      <c r="I91" s="170">
        <f t="shared" si="1"/>
        <v>21</v>
      </c>
      <c r="J91" s="146">
        <v>2</v>
      </c>
      <c r="K91" s="146">
        <v>4</v>
      </c>
      <c r="L91" s="185">
        <v>1</v>
      </c>
      <c r="M91" s="146"/>
      <c r="N91" s="146"/>
      <c r="O91" s="146">
        <v>32000</v>
      </c>
      <c r="P91" s="146">
        <v>76000</v>
      </c>
    </row>
    <row r="92" spans="1:16" x14ac:dyDescent="0.25">
      <c r="A92" s="146" t="s">
        <v>204</v>
      </c>
      <c r="B92" s="146" t="s">
        <v>186</v>
      </c>
      <c r="C92" s="146" t="s">
        <v>903</v>
      </c>
      <c r="D92" s="146"/>
      <c r="E92" s="146">
        <v>1</v>
      </c>
      <c r="F92" s="146"/>
      <c r="G92" s="146"/>
      <c r="H92" s="146"/>
      <c r="I92" s="170">
        <f t="shared" si="1"/>
        <v>1</v>
      </c>
      <c r="J92" s="146">
        <v>1</v>
      </c>
      <c r="K92" s="146"/>
      <c r="L92" s="185">
        <v>1</v>
      </c>
      <c r="M92" s="146"/>
      <c r="N92" s="146"/>
      <c r="O92" s="146">
        <v>32000</v>
      </c>
      <c r="P92" s="146">
        <v>76000</v>
      </c>
    </row>
    <row r="93" spans="1:16" x14ac:dyDescent="0.25">
      <c r="A93" s="146" t="s">
        <v>204</v>
      </c>
      <c r="B93" s="146" t="s">
        <v>186</v>
      </c>
      <c r="C93" s="146" t="s">
        <v>873</v>
      </c>
      <c r="D93" s="146">
        <v>6</v>
      </c>
      <c r="E93" s="146"/>
      <c r="F93" s="146">
        <v>29</v>
      </c>
      <c r="G93" s="146">
        <v>31</v>
      </c>
      <c r="H93" s="146"/>
      <c r="I93" s="170">
        <f t="shared" si="1"/>
        <v>66</v>
      </c>
      <c r="J93" s="146">
        <v>3</v>
      </c>
      <c r="K93" s="146">
        <v>15</v>
      </c>
      <c r="L93" s="185">
        <v>0.9</v>
      </c>
      <c r="M93" s="146"/>
      <c r="N93" s="146"/>
      <c r="O93" s="146">
        <v>35000</v>
      </c>
      <c r="P93" s="146">
        <v>45000</v>
      </c>
    </row>
    <row r="94" spans="1:16" x14ac:dyDescent="0.25">
      <c r="A94" s="146" t="s">
        <v>204</v>
      </c>
      <c r="B94" s="146" t="s">
        <v>186</v>
      </c>
      <c r="C94" s="146" t="s">
        <v>904</v>
      </c>
      <c r="D94" s="146">
        <v>0</v>
      </c>
      <c r="E94" s="146"/>
      <c r="F94" s="146">
        <v>13</v>
      </c>
      <c r="G94" s="146"/>
      <c r="H94" s="146"/>
      <c r="I94" s="170">
        <f t="shared" si="1"/>
        <v>13</v>
      </c>
      <c r="J94" s="146"/>
      <c r="K94" s="146">
        <v>6</v>
      </c>
      <c r="L94" s="185">
        <v>1</v>
      </c>
      <c r="M94" s="146"/>
      <c r="N94" s="146"/>
      <c r="O94" s="146">
        <v>35000</v>
      </c>
      <c r="P94" s="146">
        <v>45000</v>
      </c>
    </row>
    <row r="95" spans="1:16" ht="30" x14ac:dyDescent="0.25">
      <c r="A95" s="146" t="s">
        <v>204</v>
      </c>
      <c r="B95" s="146" t="s">
        <v>186</v>
      </c>
      <c r="C95" s="146" t="s">
        <v>652</v>
      </c>
      <c r="D95" s="146">
        <v>0</v>
      </c>
      <c r="E95" s="146"/>
      <c r="F95" s="146">
        <v>31</v>
      </c>
      <c r="G95" s="146"/>
      <c r="H95" s="146"/>
      <c r="I95" s="170">
        <f t="shared" si="1"/>
        <v>31</v>
      </c>
      <c r="J95" s="146"/>
      <c r="K95" s="146">
        <v>13</v>
      </c>
      <c r="L95" s="185">
        <v>0.9</v>
      </c>
      <c r="M95" s="146"/>
      <c r="N95" s="146"/>
      <c r="O95" s="146">
        <v>35000</v>
      </c>
      <c r="P95" s="146">
        <v>45000</v>
      </c>
    </row>
    <row r="96" spans="1:16" x14ac:dyDescent="0.25">
      <c r="A96" s="146" t="s">
        <v>204</v>
      </c>
      <c r="B96" s="146" t="s">
        <v>186</v>
      </c>
      <c r="C96" s="146" t="s">
        <v>261</v>
      </c>
      <c r="D96" s="146">
        <v>10</v>
      </c>
      <c r="E96" s="146"/>
      <c r="F96" s="146">
        <v>8</v>
      </c>
      <c r="G96" s="146"/>
      <c r="H96" s="146"/>
      <c r="I96" s="170">
        <f t="shared" si="1"/>
        <v>18</v>
      </c>
      <c r="J96" s="146">
        <v>5</v>
      </c>
      <c r="K96" s="146">
        <v>3</v>
      </c>
      <c r="L96" s="185">
        <v>0.98</v>
      </c>
      <c r="M96" s="146"/>
      <c r="N96" s="146"/>
      <c r="O96" s="146">
        <v>30000</v>
      </c>
      <c r="P96" s="146"/>
    </row>
    <row r="97" spans="1:16" x14ac:dyDescent="0.25">
      <c r="A97" s="146" t="s">
        <v>204</v>
      </c>
      <c r="B97" s="146" t="s">
        <v>186</v>
      </c>
      <c r="C97" s="146" t="s">
        <v>219</v>
      </c>
      <c r="D97" s="146"/>
      <c r="E97" s="146"/>
      <c r="F97" s="146"/>
      <c r="G97" s="146">
        <v>4</v>
      </c>
      <c r="H97" s="146"/>
      <c r="I97" s="170">
        <f t="shared" si="1"/>
        <v>4</v>
      </c>
      <c r="J97" s="146"/>
      <c r="K97" s="146"/>
      <c r="L97" s="185">
        <v>0.99</v>
      </c>
      <c r="M97" s="146"/>
      <c r="N97" s="146"/>
      <c r="O97" s="146">
        <v>31000</v>
      </c>
      <c r="P97" s="146">
        <v>31000</v>
      </c>
    </row>
    <row r="98" spans="1:16" x14ac:dyDescent="0.25">
      <c r="A98" s="146" t="s">
        <v>204</v>
      </c>
      <c r="B98" s="146" t="s">
        <v>186</v>
      </c>
      <c r="C98" s="146" t="s">
        <v>905</v>
      </c>
      <c r="D98" s="146"/>
      <c r="E98" s="146">
        <v>2</v>
      </c>
      <c r="F98" s="146"/>
      <c r="G98" s="146"/>
      <c r="H98" s="146"/>
      <c r="I98" s="170">
        <f t="shared" si="1"/>
        <v>2</v>
      </c>
      <c r="J98" s="146"/>
      <c r="K98" s="146"/>
      <c r="L98" s="185"/>
      <c r="M98" s="146"/>
      <c r="N98" s="146"/>
      <c r="O98" s="146"/>
      <c r="P98" s="146"/>
    </row>
    <row r="99" spans="1:16" x14ac:dyDescent="0.25">
      <c r="A99" s="146" t="s">
        <v>204</v>
      </c>
      <c r="B99" s="146" t="s">
        <v>186</v>
      </c>
      <c r="C99" s="146" t="s">
        <v>869</v>
      </c>
      <c r="D99" s="146">
        <v>4</v>
      </c>
      <c r="E99" s="146"/>
      <c r="F99" s="146">
        <v>9</v>
      </c>
      <c r="G99" s="146"/>
      <c r="H99" s="146"/>
      <c r="I99" s="170">
        <f t="shared" si="1"/>
        <v>13</v>
      </c>
      <c r="J99" s="146"/>
      <c r="K99" s="146">
        <v>8</v>
      </c>
      <c r="L99" s="185">
        <v>0.9</v>
      </c>
      <c r="M99" s="146"/>
      <c r="N99" s="146"/>
      <c r="O99" s="146">
        <v>35250</v>
      </c>
      <c r="P99" s="146"/>
    </row>
    <row r="100" spans="1:16" x14ac:dyDescent="0.25">
      <c r="A100" s="146" t="s">
        <v>204</v>
      </c>
      <c r="B100" s="146" t="s">
        <v>186</v>
      </c>
      <c r="C100" s="146" t="s">
        <v>906</v>
      </c>
      <c r="D100" s="146">
        <v>13</v>
      </c>
      <c r="E100" s="146"/>
      <c r="F100" s="146">
        <v>1</v>
      </c>
      <c r="G100" s="146"/>
      <c r="H100" s="146"/>
      <c r="I100" s="170">
        <f t="shared" si="1"/>
        <v>14</v>
      </c>
      <c r="J100" s="146">
        <v>6</v>
      </c>
      <c r="K100" s="146">
        <v>1</v>
      </c>
      <c r="L100" s="185">
        <v>0.9</v>
      </c>
      <c r="M100" s="146"/>
      <c r="N100" s="146"/>
      <c r="O100" s="146">
        <v>35250</v>
      </c>
      <c r="P100" s="146"/>
    </row>
    <row r="101" spans="1:16" x14ac:dyDescent="0.25">
      <c r="A101" s="146" t="s">
        <v>204</v>
      </c>
      <c r="B101" s="146" t="s">
        <v>186</v>
      </c>
      <c r="C101" s="146" t="s">
        <v>907</v>
      </c>
      <c r="D101" s="146">
        <v>0</v>
      </c>
      <c r="E101" s="146"/>
      <c r="F101" s="146">
        <v>23</v>
      </c>
      <c r="G101" s="146"/>
      <c r="H101" s="146"/>
      <c r="I101" s="170">
        <f t="shared" si="1"/>
        <v>23</v>
      </c>
      <c r="J101" s="146"/>
      <c r="K101" s="146">
        <v>8</v>
      </c>
      <c r="L101" s="185">
        <v>0.93</v>
      </c>
      <c r="M101" s="146"/>
      <c r="N101" s="146"/>
      <c r="O101" s="146">
        <v>38000</v>
      </c>
      <c r="P101" s="146">
        <v>57750</v>
      </c>
    </row>
    <row r="102" spans="1:16" x14ac:dyDescent="0.25">
      <c r="A102" s="146" t="s">
        <v>204</v>
      </c>
      <c r="B102" s="146" t="s">
        <v>186</v>
      </c>
      <c r="C102" s="146" t="s">
        <v>388</v>
      </c>
      <c r="D102" s="146">
        <v>0</v>
      </c>
      <c r="E102" s="146"/>
      <c r="F102" s="146">
        <v>13</v>
      </c>
      <c r="G102" s="146"/>
      <c r="H102" s="146"/>
      <c r="I102" s="170">
        <f t="shared" si="1"/>
        <v>13</v>
      </c>
      <c r="J102" s="146"/>
      <c r="K102" s="146">
        <v>3</v>
      </c>
      <c r="L102" s="185">
        <v>0.75</v>
      </c>
      <c r="M102" s="146"/>
      <c r="N102" s="146"/>
      <c r="O102" s="146">
        <v>35000</v>
      </c>
      <c r="P102" s="146">
        <v>42800</v>
      </c>
    </row>
    <row r="103" spans="1:16" ht="30" x14ac:dyDescent="0.25">
      <c r="A103" s="146" t="s">
        <v>204</v>
      </c>
      <c r="B103" s="146" t="s">
        <v>186</v>
      </c>
      <c r="C103" s="146" t="s">
        <v>876</v>
      </c>
      <c r="D103" s="146">
        <v>0</v>
      </c>
      <c r="E103" s="146"/>
      <c r="F103" s="146">
        <v>8</v>
      </c>
      <c r="G103" s="146"/>
      <c r="H103" s="146"/>
      <c r="I103" s="170">
        <f t="shared" si="1"/>
        <v>8</v>
      </c>
      <c r="J103" s="146"/>
      <c r="K103" s="146">
        <v>8</v>
      </c>
      <c r="L103" s="185">
        <v>0.75</v>
      </c>
      <c r="M103" s="146"/>
      <c r="N103" s="146"/>
      <c r="O103" s="146">
        <v>35000</v>
      </c>
      <c r="P103" s="146"/>
    </row>
    <row r="104" spans="1:16" x14ac:dyDescent="0.25">
      <c r="A104" s="146" t="s">
        <v>204</v>
      </c>
      <c r="B104" s="146" t="s">
        <v>186</v>
      </c>
      <c r="C104" s="146" t="s">
        <v>255</v>
      </c>
      <c r="D104" s="146">
        <v>0</v>
      </c>
      <c r="E104" s="146"/>
      <c r="F104" s="146">
        <v>9</v>
      </c>
      <c r="G104" s="146"/>
      <c r="H104" s="146"/>
      <c r="I104" s="170">
        <f t="shared" si="1"/>
        <v>9</v>
      </c>
      <c r="J104" s="146"/>
      <c r="K104" s="146">
        <v>3</v>
      </c>
      <c r="L104" s="185"/>
      <c r="M104" s="146"/>
      <c r="N104" s="146"/>
      <c r="O104" s="146">
        <v>35000</v>
      </c>
      <c r="P104" s="146"/>
    </row>
    <row r="105" spans="1:16" x14ac:dyDescent="0.25">
      <c r="A105" s="146" t="s">
        <v>204</v>
      </c>
      <c r="B105" s="146" t="s">
        <v>186</v>
      </c>
      <c r="C105" s="146" t="s">
        <v>908</v>
      </c>
      <c r="D105" s="146">
        <v>0</v>
      </c>
      <c r="E105" s="146"/>
      <c r="F105" s="146">
        <v>20</v>
      </c>
      <c r="G105" s="146">
        <v>15</v>
      </c>
      <c r="H105" s="146"/>
      <c r="I105" s="170">
        <f t="shared" si="1"/>
        <v>35</v>
      </c>
      <c r="J105" s="146"/>
      <c r="K105" s="146">
        <v>17</v>
      </c>
      <c r="L105" s="185">
        <v>1</v>
      </c>
      <c r="M105" s="146">
        <v>2</v>
      </c>
      <c r="N105" s="146"/>
      <c r="O105" s="146">
        <v>35000</v>
      </c>
      <c r="P105" s="146"/>
    </row>
    <row r="106" spans="1:16" x14ac:dyDescent="0.25">
      <c r="A106" s="146" t="s">
        <v>204</v>
      </c>
      <c r="B106" s="146" t="s">
        <v>186</v>
      </c>
      <c r="C106" s="146" t="s">
        <v>244</v>
      </c>
      <c r="D106" s="146">
        <v>0</v>
      </c>
      <c r="E106" s="146"/>
      <c r="F106" s="146">
        <v>14</v>
      </c>
      <c r="G106" s="146"/>
      <c r="H106" s="146"/>
      <c r="I106" s="170">
        <f t="shared" si="1"/>
        <v>14</v>
      </c>
      <c r="J106" s="146"/>
      <c r="K106" s="146">
        <v>7</v>
      </c>
      <c r="L106" s="185">
        <v>0.9</v>
      </c>
      <c r="M106" s="146"/>
      <c r="N106" s="146"/>
      <c r="O106" s="146">
        <v>35000</v>
      </c>
      <c r="P106" s="146"/>
    </row>
    <row r="107" spans="1:16" x14ac:dyDescent="0.25">
      <c r="A107" s="146" t="s">
        <v>204</v>
      </c>
      <c r="B107" s="146" t="s">
        <v>186</v>
      </c>
      <c r="C107" s="146" t="s">
        <v>900</v>
      </c>
      <c r="D107" s="146">
        <v>0</v>
      </c>
      <c r="E107" s="146"/>
      <c r="F107" s="146">
        <v>36</v>
      </c>
      <c r="G107" s="146"/>
      <c r="H107" s="146"/>
      <c r="I107" s="170">
        <f t="shared" si="1"/>
        <v>36</v>
      </c>
      <c r="J107" s="146"/>
      <c r="K107" s="146">
        <v>14</v>
      </c>
      <c r="L107" s="185">
        <v>0.8</v>
      </c>
      <c r="M107" s="146"/>
      <c r="N107" s="146"/>
      <c r="O107" s="146">
        <v>35000</v>
      </c>
      <c r="P107" s="146"/>
    </row>
    <row r="108" spans="1:16" x14ac:dyDescent="0.25">
      <c r="A108" s="146" t="s">
        <v>204</v>
      </c>
      <c r="B108" s="146" t="s">
        <v>186</v>
      </c>
      <c r="C108" s="146" t="s">
        <v>245</v>
      </c>
      <c r="D108" s="146">
        <v>0</v>
      </c>
      <c r="E108" s="146"/>
      <c r="F108" s="146">
        <v>25</v>
      </c>
      <c r="G108" s="146"/>
      <c r="H108" s="146"/>
      <c r="I108" s="170">
        <f t="shared" si="1"/>
        <v>25</v>
      </c>
      <c r="J108" s="146"/>
      <c r="K108" s="146">
        <v>10</v>
      </c>
      <c r="L108" s="185">
        <v>0.9</v>
      </c>
      <c r="M108" s="146">
        <v>4</v>
      </c>
      <c r="N108" s="146"/>
      <c r="O108" s="146">
        <v>35000</v>
      </c>
      <c r="P108" s="146"/>
    </row>
    <row r="109" spans="1:16" x14ac:dyDescent="0.25">
      <c r="A109" s="146" t="s">
        <v>204</v>
      </c>
      <c r="B109" s="146" t="s">
        <v>186</v>
      </c>
      <c r="C109" s="146" t="s">
        <v>250</v>
      </c>
      <c r="D109" s="146">
        <v>0</v>
      </c>
      <c r="E109" s="146"/>
      <c r="F109" s="146">
        <v>13</v>
      </c>
      <c r="G109" s="146"/>
      <c r="H109" s="146"/>
      <c r="I109" s="170">
        <f t="shared" si="1"/>
        <v>13</v>
      </c>
      <c r="J109" s="146"/>
      <c r="K109" s="146">
        <v>6</v>
      </c>
      <c r="L109" s="185">
        <v>0.9</v>
      </c>
      <c r="M109" s="146"/>
      <c r="N109" s="146"/>
      <c r="O109" s="146">
        <v>35000</v>
      </c>
      <c r="P109" s="146"/>
    </row>
    <row r="110" spans="1:16" x14ac:dyDescent="0.25">
      <c r="A110" s="146" t="s">
        <v>204</v>
      </c>
      <c r="B110" s="146" t="s">
        <v>186</v>
      </c>
      <c r="C110" s="146" t="s">
        <v>380</v>
      </c>
      <c r="D110" s="146">
        <v>5</v>
      </c>
      <c r="E110" s="146"/>
      <c r="F110" s="146">
        <v>10</v>
      </c>
      <c r="G110" s="146"/>
      <c r="H110" s="146"/>
      <c r="I110" s="170">
        <f t="shared" si="1"/>
        <v>15</v>
      </c>
      <c r="J110" s="146"/>
      <c r="K110" s="146">
        <v>3</v>
      </c>
      <c r="L110" s="185">
        <v>0.9</v>
      </c>
      <c r="M110" s="146"/>
      <c r="N110" s="146"/>
      <c r="O110" s="146">
        <v>35000</v>
      </c>
      <c r="P110" s="146"/>
    </row>
    <row r="111" spans="1:16" x14ac:dyDescent="0.25">
      <c r="A111" s="146" t="s">
        <v>204</v>
      </c>
      <c r="B111" s="146" t="s">
        <v>186</v>
      </c>
      <c r="C111" s="146" t="s">
        <v>257</v>
      </c>
      <c r="D111" s="146">
        <v>0</v>
      </c>
      <c r="E111" s="146"/>
      <c r="F111" s="146">
        <v>7</v>
      </c>
      <c r="G111" s="146"/>
      <c r="H111" s="146"/>
      <c r="I111" s="170">
        <f t="shared" si="1"/>
        <v>7</v>
      </c>
      <c r="J111" s="146"/>
      <c r="K111" s="146"/>
      <c r="L111" s="185"/>
      <c r="M111" s="146"/>
      <c r="N111" s="146"/>
      <c r="O111" s="146">
        <v>35000</v>
      </c>
      <c r="P111" s="146"/>
    </row>
    <row r="112" spans="1:16" x14ac:dyDescent="0.25">
      <c r="A112" s="146" t="s">
        <v>204</v>
      </c>
      <c r="B112" s="146" t="s">
        <v>186</v>
      </c>
      <c r="C112" s="146" t="s">
        <v>909</v>
      </c>
      <c r="D112" s="146">
        <v>0</v>
      </c>
      <c r="E112" s="146"/>
      <c r="F112" s="146">
        <v>27</v>
      </c>
      <c r="G112" s="146"/>
      <c r="H112" s="146"/>
      <c r="I112" s="170">
        <f t="shared" si="1"/>
        <v>27</v>
      </c>
      <c r="J112" s="146"/>
      <c r="K112" s="146">
        <v>13</v>
      </c>
      <c r="L112" s="185">
        <v>1</v>
      </c>
      <c r="M112" s="146">
        <v>1</v>
      </c>
      <c r="N112" s="146">
        <v>5</v>
      </c>
      <c r="O112" s="146">
        <v>37000</v>
      </c>
      <c r="P112" s="146">
        <v>70000</v>
      </c>
    </row>
    <row r="113" spans="1:16" x14ac:dyDescent="0.25">
      <c r="A113" s="146" t="s">
        <v>204</v>
      </c>
      <c r="B113" s="146" t="s">
        <v>186</v>
      </c>
      <c r="C113" s="146" t="s">
        <v>891</v>
      </c>
      <c r="D113" s="146">
        <v>0</v>
      </c>
      <c r="E113" s="146"/>
      <c r="F113" s="146">
        <v>23</v>
      </c>
      <c r="G113" s="146"/>
      <c r="H113" s="146"/>
      <c r="I113" s="170">
        <f t="shared" si="1"/>
        <v>23</v>
      </c>
      <c r="J113" s="146"/>
      <c r="K113" s="146">
        <v>12</v>
      </c>
      <c r="L113" s="185">
        <v>1</v>
      </c>
      <c r="M113" s="146">
        <v>1</v>
      </c>
      <c r="N113" s="146">
        <v>0</v>
      </c>
      <c r="O113" s="146">
        <v>37000</v>
      </c>
      <c r="P113" s="146">
        <v>70000</v>
      </c>
    </row>
    <row r="114" spans="1:16" x14ac:dyDescent="0.25">
      <c r="A114" s="146" t="s">
        <v>204</v>
      </c>
      <c r="B114" s="146" t="s">
        <v>186</v>
      </c>
      <c r="C114" s="146" t="s">
        <v>888</v>
      </c>
      <c r="D114" s="146">
        <v>0</v>
      </c>
      <c r="E114" s="146"/>
      <c r="F114" s="146">
        <v>8</v>
      </c>
      <c r="G114" s="146"/>
      <c r="H114" s="146"/>
      <c r="I114" s="170">
        <f t="shared" si="1"/>
        <v>8</v>
      </c>
      <c r="J114" s="146"/>
      <c r="K114" s="146">
        <v>8</v>
      </c>
      <c r="L114" s="185"/>
      <c r="M114" s="146"/>
      <c r="N114" s="146"/>
      <c r="O114" s="146">
        <v>37000</v>
      </c>
      <c r="P114" s="146">
        <v>46800</v>
      </c>
    </row>
    <row r="115" spans="1:16" x14ac:dyDescent="0.25">
      <c r="A115" s="146" t="s">
        <v>204</v>
      </c>
      <c r="B115" s="146" t="s">
        <v>186</v>
      </c>
      <c r="C115" s="146" t="s">
        <v>254</v>
      </c>
      <c r="D115" s="146">
        <v>0</v>
      </c>
      <c r="E115" s="146"/>
      <c r="F115" s="146">
        <v>41</v>
      </c>
      <c r="G115" s="146"/>
      <c r="H115" s="146"/>
      <c r="I115" s="170">
        <f t="shared" si="1"/>
        <v>41</v>
      </c>
      <c r="J115" s="146"/>
      <c r="K115" s="146">
        <v>25</v>
      </c>
      <c r="L115" s="185">
        <v>1</v>
      </c>
      <c r="M115" s="146">
        <v>1</v>
      </c>
      <c r="N115" s="146"/>
      <c r="O115" s="146">
        <v>37000</v>
      </c>
      <c r="P115" s="146">
        <v>46800</v>
      </c>
    </row>
    <row r="116" spans="1:16" x14ac:dyDescent="0.25">
      <c r="A116" s="146" t="s">
        <v>204</v>
      </c>
      <c r="B116" s="146" t="s">
        <v>186</v>
      </c>
      <c r="C116" s="146" t="s">
        <v>910</v>
      </c>
      <c r="D116" s="146">
        <v>2</v>
      </c>
      <c r="E116" s="146">
        <v>3</v>
      </c>
      <c r="F116" s="146">
        <v>31</v>
      </c>
      <c r="G116" s="146"/>
      <c r="H116" s="146"/>
      <c r="I116" s="170">
        <f t="shared" si="1"/>
        <v>36</v>
      </c>
      <c r="J116" s="146">
        <v>3</v>
      </c>
      <c r="K116" s="146">
        <v>15</v>
      </c>
      <c r="L116" s="185">
        <v>1</v>
      </c>
      <c r="M116" s="146">
        <v>2</v>
      </c>
      <c r="N116" s="146"/>
      <c r="O116" s="146">
        <v>40000</v>
      </c>
      <c r="P116" s="146">
        <v>51000</v>
      </c>
    </row>
    <row r="117" spans="1:16" x14ac:dyDescent="0.25">
      <c r="A117" s="146" t="s">
        <v>204</v>
      </c>
      <c r="B117" s="146" t="s">
        <v>186</v>
      </c>
      <c r="C117" s="146" t="s">
        <v>428</v>
      </c>
      <c r="D117" s="146">
        <v>0</v>
      </c>
      <c r="E117" s="146"/>
      <c r="F117" s="146">
        <v>178</v>
      </c>
      <c r="G117" s="146">
        <v>52</v>
      </c>
      <c r="H117" s="146"/>
      <c r="I117" s="170">
        <f t="shared" si="1"/>
        <v>230</v>
      </c>
      <c r="J117" s="146"/>
      <c r="K117" s="146">
        <v>134</v>
      </c>
      <c r="L117" s="185">
        <v>0.84</v>
      </c>
      <c r="M117" s="146"/>
      <c r="N117" s="146"/>
      <c r="O117" s="146">
        <v>45000</v>
      </c>
      <c r="P117" s="146">
        <v>87700</v>
      </c>
    </row>
    <row r="118" spans="1:16" x14ac:dyDescent="0.25">
      <c r="A118" s="146" t="s">
        <v>204</v>
      </c>
      <c r="B118" s="146" t="s">
        <v>186</v>
      </c>
      <c r="C118" s="146" t="s">
        <v>911</v>
      </c>
      <c r="D118" s="146">
        <v>0</v>
      </c>
      <c r="E118" s="146">
        <v>2</v>
      </c>
      <c r="F118" s="146">
        <v>7</v>
      </c>
      <c r="G118" s="146"/>
      <c r="H118" s="146"/>
      <c r="I118" s="170">
        <f t="shared" si="1"/>
        <v>9</v>
      </c>
      <c r="J118" s="146"/>
      <c r="K118" s="146">
        <v>7</v>
      </c>
      <c r="L118" s="185"/>
      <c r="M118" s="146"/>
      <c r="N118" s="146"/>
      <c r="O118" s="146"/>
      <c r="P118" s="146"/>
    </row>
    <row r="119" spans="1:16" x14ac:dyDescent="0.25">
      <c r="A119" s="146" t="s">
        <v>204</v>
      </c>
      <c r="B119" s="146" t="s">
        <v>186</v>
      </c>
      <c r="C119" s="146" t="s">
        <v>912</v>
      </c>
      <c r="D119" s="146">
        <v>0</v>
      </c>
      <c r="E119" s="146">
        <v>3</v>
      </c>
      <c r="F119" s="146">
        <v>13</v>
      </c>
      <c r="G119" s="146">
        <v>11</v>
      </c>
      <c r="H119" s="146"/>
      <c r="I119" s="170">
        <f t="shared" si="1"/>
        <v>27</v>
      </c>
      <c r="J119" s="146"/>
      <c r="K119" s="146">
        <v>4</v>
      </c>
      <c r="L119" s="185">
        <v>0.7</v>
      </c>
      <c r="M119" s="146"/>
      <c r="N119" s="146"/>
      <c r="O119" s="146">
        <v>36000</v>
      </c>
      <c r="P119" s="146"/>
    </row>
    <row r="120" spans="1:16" x14ac:dyDescent="0.25">
      <c r="A120" s="146" t="s">
        <v>204</v>
      </c>
      <c r="B120" s="146" t="s">
        <v>186</v>
      </c>
      <c r="C120" s="146" t="s">
        <v>560</v>
      </c>
      <c r="D120" s="146">
        <v>0</v>
      </c>
      <c r="E120" s="146"/>
      <c r="F120" s="146">
        <v>17</v>
      </c>
      <c r="G120" s="146"/>
      <c r="H120" s="146"/>
      <c r="I120" s="170">
        <f t="shared" si="1"/>
        <v>17</v>
      </c>
      <c r="J120" s="146"/>
      <c r="K120" s="146">
        <v>3</v>
      </c>
      <c r="L120" s="185">
        <v>0.7</v>
      </c>
      <c r="M120" s="146"/>
      <c r="N120" s="146"/>
      <c r="O120" s="146">
        <v>36000</v>
      </c>
      <c r="P120" s="146"/>
    </row>
    <row r="121" spans="1:16" x14ac:dyDescent="0.25">
      <c r="A121" s="146" t="s">
        <v>204</v>
      </c>
      <c r="B121" s="146" t="s">
        <v>186</v>
      </c>
      <c r="C121" s="146" t="s">
        <v>580</v>
      </c>
      <c r="D121" s="146">
        <v>0</v>
      </c>
      <c r="E121" s="146"/>
      <c r="F121" s="146">
        <v>12</v>
      </c>
      <c r="G121" s="146"/>
      <c r="H121" s="146"/>
      <c r="I121" s="170">
        <f t="shared" si="1"/>
        <v>12</v>
      </c>
      <c r="J121" s="146"/>
      <c r="K121" s="146">
        <v>6</v>
      </c>
      <c r="L121" s="185">
        <v>0.7</v>
      </c>
      <c r="M121" s="146"/>
      <c r="N121" s="146"/>
      <c r="O121" s="146">
        <v>36000</v>
      </c>
      <c r="P121" s="146"/>
    </row>
    <row r="122" spans="1:16" x14ac:dyDescent="0.25">
      <c r="A122" s="146" t="s">
        <v>204</v>
      </c>
      <c r="B122" s="146" t="s">
        <v>186</v>
      </c>
      <c r="C122" s="146" t="s">
        <v>913</v>
      </c>
      <c r="D122" s="146">
        <v>0</v>
      </c>
      <c r="E122" s="146"/>
      <c r="F122" s="146">
        <v>0</v>
      </c>
      <c r="G122" s="146">
        <v>0</v>
      </c>
      <c r="H122" s="146">
        <v>20</v>
      </c>
      <c r="I122" s="170">
        <f t="shared" si="1"/>
        <v>20</v>
      </c>
      <c r="J122" s="146"/>
      <c r="K122" s="146">
        <v>9</v>
      </c>
      <c r="L122" s="185"/>
      <c r="M122" s="146">
        <v>1</v>
      </c>
      <c r="N122" s="146">
        <v>4</v>
      </c>
      <c r="O122" s="146">
        <v>60000</v>
      </c>
      <c r="P122" s="146">
        <v>100000</v>
      </c>
    </row>
    <row r="123" spans="1:16" x14ac:dyDescent="0.25">
      <c r="A123" s="146" t="s">
        <v>204</v>
      </c>
      <c r="B123" s="146" t="s">
        <v>186</v>
      </c>
      <c r="C123" s="146" t="s">
        <v>914</v>
      </c>
      <c r="D123" s="146">
        <v>1</v>
      </c>
      <c r="E123" s="146"/>
      <c r="F123" s="146">
        <v>0</v>
      </c>
      <c r="G123" s="146">
        <v>0</v>
      </c>
      <c r="H123" s="146">
        <v>25</v>
      </c>
      <c r="I123" s="170">
        <f t="shared" si="1"/>
        <v>26</v>
      </c>
      <c r="J123" s="146"/>
      <c r="K123" s="146">
        <v>13</v>
      </c>
      <c r="L123" s="185"/>
      <c r="M123" s="146"/>
      <c r="N123" s="146"/>
      <c r="O123" s="146">
        <v>34000</v>
      </c>
      <c r="P123" s="146"/>
    </row>
    <row r="124" spans="1:16" ht="30" x14ac:dyDescent="0.25">
      <c r="A124" s="146" t="s">
        <v>204</v>
      </c>
      <c r="B124" s="146" t="s">
        <v>186</v>
      </c>
      <c r="C124" s="146" t="s">
        <v>272</v>
      </c>
      <c r="D124" s="146">
        <v>0</v>
      </c>
      <c r="E124" s="146"/>
      <c r="F124" s="146">
        <v>8</v>
      </c>
      <c r="G124" s="146">
        <v>17</v>
      </c>
      <c r="H124" s="146"/>
      <c r="I124" s="170">
        <f t="shared" si="1"/>
        <v>25</v>
      </c>
      <c r="J124" s="146"/>
      <c r="K124" s="146">
        <v>13</v>
      </c>
      <c r="L124" s="185">
        <v>0.7</v>
      </c>
      <c r="M124" s="146">
        <v>1</v>
      </c>
      <c r="N124" s="146"/>
      <c r="O124" s="146">
        <v>37000</v>
      </c>
      <c r="P124" s="146"/>
    </row>
    <row r="125" spans="1:16" x14ac:dyDescent="0.25">
      <c r="A125" s="146" t="s">
        <v>204</v>
      </c>
      <c r="B125" s="146" t="s">
        <v>186</v>
      </c>
      <c r="C125" s="146" t="s">
        <v>190</v>
      </c>
      <c r="D125" s="146">
        <v>0</v>
      </c>
      <c r="E125" s="146">
        <v>3</v>
      </c>
      <c r="F125" s="146">
        <v>208</v>
      </c>
      <c r="G125" s="146">
        <v>86</v>
      </c>
      <c r="H125" s="146"/>
      <c r="I125" s="170">
        <f t="shared" si="1"/>
        <v>297</v>
      </c>
      <c r="J125" s="146"/>
      <c r="K125" s="146">
        <v>120</v>
      </c>
      <c r="L125" s="185">
        <v>0.95</v>
      </c>
      <c r="M125" s="146"/>
      <c r="N125" s="146"/>
      <c r="O125" s="146">
        <v>50000</v>
      </c>
      <c r="P125" s="146"/>
    </row>
    <row r="126" spans="1:16" ht="30" x14ac:dyDescent="0.25">
      <c r="A126" s="146" t="s">
        <v>204</v>
      </c>
      <c r="B126" s="146" t="s">
        <v>266</v>
      </c>
      <c r="C126" s="146" t="s">
        <v>915</v>
      </c>
      <c r="D126" s="146">
        <v>0</v>
      </c>
      <c r="E126" s="146"/>
      <c r="F126" s="146">
        <v>60</v>
      </c>
      <c r="G126" s="146"/>
      <c r="H126" s="146"/>
      <c r="I126" s="170">
        <f t="shared" si="1"/>
        <v>60</v>
      </c>
      <c r="J126" s="146"/>
      <c r="K126" s="146">
        <v>15</v>
      </c>
      <c r="L126" s="185">
        <v>0.9</v>
      </c>
      <c r="M126" s="146"/>
      <c r="N126" s="146"/>
      <c r="O126" s="146"/>
      <c r="P126" s="146">
        <v>31000</v>
      </c>
    </row>
    <row r="127" spans="1:16" ht="45" x14ac:dyDescent="0.25">
      <c r="A127" s="146" t="s">
        <v>204</v>
      </c>
      <c r="B127" s="146" t="s">
        <v>266</v>
      </c>
      <c r="C127" s="146" t="s">
        <v>916</v>
      </c>
      <c r="D127" s="146">
        <v>41</v>
      </c>
      <c r="E127" s="146"/>
      <c r="F127" s="146">
        <v>88</v>
      </c>
      <c r="G127" s="146">
        <v>45</v>
      </c>
      <c r="H127" s="146"/>
      <c r="I127" s="170">
        <f t="shared" si="1"/>
        <v>174</v>
      </c>
      <c r="J127" s="146"/>
      <c r="K127" s="146">
        <v>19</v>
      </c>
      <c r="L127" s="185">
        <v>0.9</v>
      </c>
      <c r="M127" s="146"/>
      <c r="N127" s="146"/>
      <c r="O127" s="146"/>
      <c r="P127" s="146">
        <v>31000</v>
      </c>
    </row>
    <row r="128" spans="1:16" ht="30" x14ac:dyDescent="0.25">
      <c r="A128" s="146" t="s">
        <v>204</v>
      </c>
      <c r="B128" s="146" t="s">
        <v>266</v>
      </c>
      <c r="C128" s="146" t="s">
        <v>917</v>
      </c>
      <c r="D128" s="146">
        <v>0</v>
      </c>
      <c r="E128" s="146"/>
      <c r="F128" s="146">
        <v>201</v>
      </c>
      <c r="G128" s="146"/>
      <c r="H128" s="146"/>
      <c r="I128" s="170">
        <f t="shared" si="1"/>
        <v>201</v>
      </c>
      <c r="J128" s="146"/>
      <c r="K128" s="146">
        <f>9+13+12</f>
        <v>34</v>
      </c>
      <c r="L128" s="185">
        <v>0.82</v>
      </c>
      <c r="M128" s="146"/>
      <c r="N128" s="146"/>
      <c r="O128" s="146">
        <v>41000</v>
      </c>
      <c r="P128" s="146">
        <v>74500</v>
      </c>
    </row>
    <row r="129" spans="1:17" ht="30" x14ac:dyDescent="0.25">
      <c r="A129" s="146" t="s">
        <v>204</v>
      </c>
      <c r="B129" s="146" t="s">
        <v>266</v>
      </c>
      <c r="C129" s="146" t="s">
        <v>918</v>
      </c>
      <c r="D129" s="146">
        <v>0</v>
      </c>
      <c r="E129" s="146"/>
      <c r="F129" s="146">
        <v>39</v>
      </c>
      <c r="G129" s="146"/>
      <c r="H129" s="146"/>
      <c r="I129" s="170">
        <f t="shared" si="1"/>
        <v>39</v>
      </c>
      <c r="J129" s="146"/>
      <c r="K129" s="146">
        <v>9</v>
      </c>
      <c r="L129" s="185">
        <v>0.77</v>
      </c>
      <c r="M129" s="146"/>
      <c r="N129" s="146"/>
      <c r="O129" s="146">
        <v>34000</v>
      </c>
      <c r="P129" s="146">
        <v>74500</v>
      </c>
    </row>
    <row r="130" spans="1:17" ht="30" x14ac:dyDescent="0.25">
      <c r="A130" s="146" t="s">
        <v>204</v>
      </c>
      <c r="B130" s="146" t="s">
        <v>266</v>
      </c>
      <c r="C130" s="146" t="s">
        <v>919</v>
      </c>
      <c r="D130" s="146">
        <v>0</v>
      </c>
      <c r="E130" s="146"/>
      <c r="F130" s="146">
        <v>26</v>
      </c>
      <c r="G130" s="146"/>
      <c r="H130" s="146"/>
      <c r="I130" s="170">
        <f t="shared" si="1"/>
        <v>26</v>
      </c>
      <c r="J130" s="146"/>
      <c r="K130" s="146"/>
      <c r="L130" s="185">
        <v>0.73</v>
      </c>
      <c r="M130" s="146"/>
      <c r="N130" s="146"/>
      <c r="O130" s="146">
        <v>34000</v>
      </c>
      <c r="P130" s="146">
        <v>74500</v>
      </c>
    </row>
    <row r="131" spans="1:17" ht="30" x14ac:dyDescent="0.25">
      <c r="A131" s="146" t="s">
        <v>204</v>
      </c>
      <c r="B131" s="146" t="s">
        <v>266</v>
      </c>
      <c r="C131" s="146" t="s">
        <v>920</v>
      </c>
      <c r="D131" s="146">
        <v>0</v>
      </c>
      <c r="E131" s="146"/>
      <c r="F131" s="146">
        <v>5</v>
      </c>
      <c r="G131" s="146"/>
      <c r="H131" s="146"/>
      <c r="I131" s="170">
        <f t="shared" si="1"/>
        <v>5</v>
      </c>
      <c r="J131" s="146"/>
      <c r="K131" s="146"/>
      <c r="L131" s="185"/>
      <c r="M131" s="146"/>
      <c r="N131" s="146"/>
      <c r="O131" s="146"/>
      <c r="P131" s="146"/>
    </row>
    <row r="132" spans="1:17" x14ac:dyDescent="0.25">
      <c r="A132" s="146" t="s">
        <v>204</v>
      </c>
      <c r="B132" s="146" t="s">
        <v>266</v>
      </c>
      <c r="C132" s="146" t="s">
        <v>392</v>
      </c>
      <c r="D132" s="146">
        <v>0</v>
      </c>
      <c r="E132" s="146"/>
      <c r="F132" s="146">
        <v>89</v>
      </c>
      <c r="G132" s="146"/>
      <c r="H132" s="146"/>
      <c r="I132" s="170">
        <f t="shared" si="1"/>
        <v>89</v>
      </c>
      <c r="J132" s="146"/>
      <c r="K132" s="146">
        <v>22</v>
      </c>
      <c r="L132" s="185">
        <v>0.85</v>
      </c>
      <c r="M132" s="146"/>
      <c r="N132" s="146"/>
      <c r="O132" s="146">
        <v>31000</v>
      </c>
      <c r="P132" s="146"/>
    </row>
    <row r="133" spans="1:17" ht="30" x14ac:dyDescent="0.25">
      <c r="A133" s="146" t="s">
        <v>204</v>
      </c>
      <c r="B133" s="146" t="s">
        <v>266</v>
      </c>
      <c r="C133" s="146" t="s">
        <v>921</v>
      </c>
      <c r="D133" s="146">
        <v>0</v>
      </c>
      <c r="E133" s="146"/>
      <c r="F133" s="146">
        <v>244</v>
      </c>
      <c r="G133" s="146"/>
      <c r="H133" s="146"/>
      <c r="I133" s="170">
        <f t="shared" si="1"/>
        <v>244</v>
      </c>
      <c r="J133" s="146"/>
      <c r="K133" s="146">
        <v>40</v>
      </c>
      <c r="L133" s="185">
        <v>0.76</v>
      </c>
      <c r="M133" s="146">
        <v>7</v>
      </c>
      <c r="N133" s="146"/>
      <c r="O133" s="146">
        <v>34600</v>
      </c>
      <c r="P133" s="146">
        <v>66360</v>
      </c>
    </row>
    <row r="134" spans="1:17" x14ac:dyDescent="0.25">
      <c r="A134" s="146" t="s">
        <v>204</v>
      </c>
      <c r="B134" s="146" t="s">
        <v>266</v>
      </c>
      <c r="C134" s="146" t="s">
        <v>711</v>
      </c>
      <c r="D134" s="146">
        <v>0</v>
      </c>
      <c r="E134" s="146"/>
      <c r="F134" s="146">
        <v>122</v>
      </c>
      <c r="G134" s="146">
        <v>20</v>
      </c>
      <c r="H134" s="146"/>
      <c r="I134" s="170">
        <f t="shared" si="1"/>
        <v>142</v>
      </c>
      <c r="J134" s="146"/>
      <c r="K134" s="146">
        <v>36</v>
      </c>
      <c r="L134" s="185">
        <v>0.8</v>
      </c>
      <c r="M134" s="146"/>
      <c r="N134" s="146"/>
      <c r="O134" s="146">
        <v>38000</v>
      </c>
      <c r="P134" s="146"/>
    </row>
    <row r="135" spans="1:17" x14ac:dyDescent="0.25">
      <c r="A135" s="146" t="s">
        <v>204</v>
      </c>
      <c r="B135" s="146" t="s">
        <v>266</v>
      </c>
      <c r="C135" s="146" t="s">
        <v>344</v>
      </c>
      <c r="D135" s="146">
        <v>0</v>
      </c>
      <c r="E135" s="146"/>
      <c r="F135" s="146">
        <v>39</v>
      </c>
      <c r="G135" s="146">
        <v>0</v>
      </c>
      <c r="H135" s="146"/>
      <c r="I135" s="170">
        <f t="shared" si="1"/>
        <v>39</v>
      </c>
      <c r="J135" s="146"/>
      <c r="K135" s="146">
        <v>13</v>
      </c>
      <c r="L135" s="185">
        <v>0.8</v>
      </c>
      <c r="M135" s="146"/>
      <c r="N135" s="146"/>
      <c r="O135" s="146">
        <v>39000</v>
      </c>
      <c r="P135" s="146"/>
    </row>
    <row r="136" spans="1:17" x14ac:dyDescent="0.25">
      <c r="A136" s="146" t="s">
        <v>204</v>
      </c>
      <c r="B136" s="146" t="s">
        <v>266</v>
      </c>
      <c r="C136" s="146" t="s">
        <v>922</v>
      </c>
      <c r="D136" s="146">
        <v>0</v>
      </c>
      <c r="E136" s="146"/>
      <c r="F136" s="146">
        <v>109</v>
      </c>
      <c r="G136" s="146"/>
      <c r="H136" s="146"/>
      <c r="I136" s="170">
        <f t="shared" si="1"/>
        <v>109</v>
      </c>
      <c r="J136" s="146"/>
      <c r="K136" s="146"/>
      <c r="L136" s="185"/>
      <c r="M136" s="146"/>
      <c r="N136" s="146">
        <v>109</v>
      </c>
      <c r="O136" s="146"/>
      <c r="P136" s="146">
        <v>85000</v>
      </c>
    </row>
    <row r="137" spans="1:17" x14ac:dyDescent="0.25">
      <c r="A137" s="170" t="s">
        <v>204</v>
      </c>
      <c r="B137" s="170"/>
      <c r="C137" s="170"/>
      <c r="D137" s="170">
        <f t="shared" ref="D137:K137" si="2">SUM(D9:D136)</f>
        <v>1330</v>
      </c>
      <c r="E137" s="170">
        <f t="shared" si="2"/>
        <v>14</v>
      </c>
      <c r="F137" s="170">
        <f t="shared" si="2"/>
        <v>10525</v>
      </c>
      <c r="G137" s="170">
        <f t="shared" si="2"/>
        <v>2760</v>
      </c>
      <c r="H137" s="170">
        <f t="shared" si="2"/>
        <v>212</v>
      </c>
      <c r="I137" s="170">
        <f t="shared" si="2"/>
        <v>14841</v>
      </c>
      <c r="J137" s="170">
        <f t="shared" si="2"/>
        <v>326</v>
      </c>
      <c r="K137" s="170">
        <f t="shared" si="2"/>
        <v>3541</v>
      </c>
      <c r="L137" s="204">
        <v>0.83</v>
      </c>
      <c r="M137" s="170">
        <f>SUM(M9:M136)</f>
        <v>687</v>
      </c>
      <c r="N137" s="170">
        <f>SUM(N9:N136)</f>
        <v>206</v>
      </c>
      <c r="O137" s="170"/>
      <c r="P137" s="170"/>
      <c r="Q137">
        <f>H137+G137+F137+E137+D137</f>
        <v>14841</v>
      </c>
    </row>
    <row r="138" spans="1:17" x14ac:dyDescent="0.25">
      <c r="A138" s="22" t="s">
        <v>106</v>
      </c>
    </row>
    <row r="139" spans="1:17" ht="30" x14ac:dyDescent="0.25">
      <c r="A139" s="115" t="s">
        <v>602</v>
      </c>
      <c r="B139" s="115" t="s">
        <v>185</v>
      </c>
      <c r="C139" s="146" t="s">
        <v>603</v>
      </c>
      <c r="D139" s="147">
        <v>104</v>
      </c>
      <c r="E139" s="147"/>
      <c r="F139" s="147">
        <v>68</v>
      </c>
      <c r="G139" s="147">
        <v>71</v>
      </c>
      <c r="H139" s="147">
        <v>0</v>
      </c>
      <c r="I139" s="152">
        <f>SUM(D139:H139)</f>
        <v>243</v>
      </c>
      <c r="J139" s="147">
        <v>17</v>
      </c>
      <c r="K139" s="147">
        <v>18</v>
      </c>
      <c r="L139" s="148">
        <v>0.73</v>
      </c>
      <c r="M139" s="149">
        <v>37</v>
      </c>
      <c r="N139" s="149">
        <v>3</v>
      </c>
      <c r="O139" s="115">
        <v>33432</v>
      </c>
      <c r="P139" s="115">
        <v>51514</v>
      </c>
    </row>
    <row r="140" spans="1:17" ht="30" x14ac:dyDescent="0.25">
      <c r="A140" s="115" t="s">
        <v>602</v>
      </c>
      <c r="B140" s="115" t="s">
        <v>185</v>
      </c>
      <c r="C140" s="146" t="s">
        <v>604</v>
      </c>
      <c r="D140" s="147">
        <v>100</v>
      </c>
      <c r="E140" s="147"/>
      <c r="F140" s="147">
        <v>25</v>
      </c>
      <c r="G140" s="147">
        <v>20</v>
      </c>
      <c r="H140" s="147"/>
      <c r="I140" s="152">
        <f t="shared" ref="I140:I203" si="3">SUM(D140:H140)</f>
        <v>145</v>
      </c>
      <c r="J140" s="147">
        <v>13</v>
      </c>
      <c r="K140" s="147">
        <v>25</v>
      </c>
      <c r="L140" s="148">
        <v>0.73</v>
      </c>
      <c r="M140" s="147">
        <v>7</v>
      </c>
      <c r="N140" s="147">
        <v>4</v>
      </c>
      <c r="O140" s="115">
        <v>33432</v>
      </c>
      <c r="P140" s="115">
        <v>51514</v>
      </c>
    </row>
    <row r="141" spans="1:17" ht="30" x14ac:dyDescent="0.25">
      <c r="A141" s="115" t="s">
        <v>602</v>
      </c>
      <c r="B141" s="115" t="s">
        <v>185</v>
      </c>
      <c r="C141" s="146" t="s">
        <v>605</v>
      </c>
      <c r="D141" s="147">
        <v>58</v>
      </c>
      <c r="E141" s="147"/>
      <c r="F141" s="147">
        <v>17</v>
      </c>
      <c r="G141" s="147">
        <v>88</v>
      </c>
      <c r="H141" s="147"/>
      <c r="I141" s="152">
        <f t="shared" si="3"/>
        <v>163</v>
      </c>
      <c r="J141" s="147">
        <v>12</v>
      </c>
      <c r="K141" s="147">
        <v>36</v>
      </c>
      <c r="L141" s="148">
        <v>0.73</v>
      </c>
      <c r="M141" s="147">
        <v>24</v>
      </c>
      <c r="N141" s="147"/>
      <c r="O141" s="115">
        <v>33432</v>
      </c>
      <c r="P141" s="115">
        <v>51514</v>
      </c>
    </row>
    <row r="142" spans="1:17" x14ac:dyDescent="0.25">
      <c r="A142" s="115" t="s">
        <v>602</v>
      </c>
      <c r="B142" s="115" t="s">
        <v>185</v>
      </c>
      <c r="C142" s="108" t="s">
        <v>606</v>
      </c>
      <c r="D142" s="147"/>
      <c r="E142" s="147"/>
      <c r="F142" s="147">
        <v>46</v>
      </c>
      <c r="G142" s="147"/>
      <c r="H142" s="147"/>
      <c r="I142" s="152">
        <f t="shared" si="3"/>
        <v>46</v>
      </c>
      <c r="J142" s="147"/>
      <c r="K142" s="147"/>
      <c r="L142" s="148">
        <v>0.73</v>
      </c>
      <c r="M142" s="147">
        <v>2</v>
      </c>
      <c r="N142" s="147"/>
      <c r="O142" s="115">
        <v>33432</v>
      </c>
      <c r="P142" s="115">
        <v>51514</v>
      </c>
    </row>
    <row r="143" spans="1:17" ht="30" x14ac:dyDescent="0.25">
      <c r="A143" s="115" t="s">
        <v>602</v>
      </c>
      <c r="B143" s="115" t="s">
        <v>185</v>
      </c>
      <c r="C143" s="108" t="s">
        <v>607</v>
      </c>
      <c r="D143" s="147"/>
      <c r="E143" s="147"/>
      <c r="F143" s="147">
        <v>52</v>
      </c>
      <c r="G143" s="147">
        <v>85</v>
      </c>
      <c r="H143" s="147"/>
      <c r="I143" s="152">
        <f t="shared" si="3"/>
        <v>137</v>
      </c>
      <c r="J143" s="147"/>
      <c r="K143" s="147">
        <v>10</v>
      </c>
      <c r="L143" s="148">
        <v>0.73</v>
      </c>
      <c r="M143" s="147">
        <v>5</v>
      </c>
      <c r="N143" s="147">
        <v>1</v>
      </c>
      <c r="O143" s="115">
        <v>33432</v>
      </c>
      <c r="P143" s="115">
        <v>51514</v>
      </c>
    </row>
    <row r="144" spans="1:17" ht="30" x14ac:dyDescent="0.25">
      <c r="A144" s="115" t="s">
        <v>602</v>
      </c>
      <c r="B144" s="115" t="s">
        <v>185</v>
      </c>
      <c r="C144" s="105" t="s">
        <v>371</v>
      </c>
      <c r="D144" s="147"/>
      <c r="E144" s="147"/>
      <c r="F144" s="147">
        <v>54</v>
      </c>
      <c r="G144" s="147"/>
      <c r="H144" s="147"/>
      <c r="I144" s="152">
        <f t="shared" si="3"/>
        <v>54</v>
      </c>
      <c r="J144" s="147"/>
      <c r="K144" s="147">
        <v>10</v>
      </c>
      <c r="L144" s="148">
        <v>0.73</v>
      </c>
      <c r="M144" s="147">
        <v>7</v>
      </c>
      <c r="N144" s="147">
        <v>4</v>
      </c>
      <c r="O144" s="115">
        <v>33432</v>
      </c>
      <c r="P144" s="115">
        <v>51514</v>
      </c>
    </row>
    <row r="145" spans="1:16" ht="30" x14ac:dyDescent="0.25">
      <c r="A145" s="115" t="s">
        <v>602</v>
      </c>
      <c r="B145" s="115" t="s">
        <v>185</v>
      </c>
      <c r="C145" s="146" t="s">
        <v>608</v>
      </c>
      <c r="D145" s="147">
        <v>42</v>
      </c>
      <c r="E145" s="147"/>
      <c r="F145" s="147">
        <v>79</v>
      </c>
      <c r="G145" s="147">
        <v>382</v>
      </c>
      <c r="H145" s="147"/>
      <c r="I145" s="152">
        <f t="shared" si="3"/>
        <v>503</v>
      </c>
      <c r="J145" s="147">
        <v>14</v>
      </c>
      <c r="K145" s="147">
        <v>84</v>
      </c>
      <c r="L145" s="148">
        <v>0.73</v>
      </c>
      <c r="M145" s="147">
        <v>105</v>
      </c>
      <c r="N145" s="147">
        <v>9</v>
      </c>
      <c r="O145" s="115">
        <v>33432</v>
      </c>
      <c r="P145" s="115">
        <v>51514</v>
      </c>
    </row>
    <row r="146" spans="1:16" ht="30" x14ac:dyDescent="0.25">
      <c r="A146" s="115" t="s">
        <v>602</v>
      </c>
      <c r="B146" s="115" t="s">
        <v>185</v>
      </c>
      <c r="C146" s="146" t="s">
        <v>609</v>
      </c>
      <c r="D146" s="147">
        <v>38</v>
      </c>
      <c r="E146" s="147"/>
      <c r="F146" s="147">
        <v>60</v>
      </c>
      <c r="G146" s="147">
        <v>26</v>
      </c>
      <c r="H146" s="147"/>
      <c r="I146" s="152">
        <f t="shared" si="3"/>
        <v>124</v>
      </c>
      <c r="J146" s="147">
        <v>10</v>
      </c>
      <c r="K146" s="147">
        <v>20</v>
      </c>
      <c r="L146" s="148">
        <v>0.73</v>
      </c>
      <c r="M146" s="147">
        <v>24</v>
      </c>
      <c r="N146" s="147">
        <v>6</v>
      </c>
      <c r="O146" s="115">
        <v>33432</v>
      </c>
      <c r="P146" s="115">
        <v>51514</v>
      </c>
    </row>
    <row r="147" spans="1:16" ht="30" x14ac:dyDescent="0.25">
      <c r="A147" s="115" t="s">
        <v>602</v>
      </c>
      <c r="B147" s="115" t="s">
        <v>185</v>
      </c>
      <c r="C147" s="105" t="s">
        <v>609</v>
      </c>
      <c r="D147" s="147"/>
      <c r="E147" s="147"/>
      <c r="F147" s="147">
        <v>10</v>
      </c>
      <c r="G147" s="147"/>
      <c r="H147" s="147"/>
      <c r="I147" s="152">
        <f t="shared" si="3"/>
        <v>10</v>
      </c>
      <c r="J147" s="147"/>
      <c r="K147" s="147"/>
      <c r="L147" s="148">
        <v>0.73</v>
      </c>
      <c r="M147" s="147"/>
      <c r="N147" s="147"/>
      <c r="O147" s="115">
        <v>33432</v>
      </c>
      <c r="P147" s="115">
        <v>51514</v>
      </c>
    </row>
    <row r="148" spans="1:16" ht="30" x14ac:dyDescent="0.25">
      <c r="A148" s="115" t="s">
        <v>602</v>
      </c>
      <c r="B148" s="115" t="s">
        <v>185</v>
      </c>
      <c r="C148" s="105" t="s">
        <v>608</v>
      </c>
      <c r="D148" s="147"/>
      <c r="E148" s="147"/>
      <c r="F148" s="147">
        <v>29</v>
      </c>
      <c r="G148" s="147"/>
      <c r="H148" s="147"/>
      <c r="I148" s="152">
        <f t="shared" si="3"/>
        <v>29</v>
      </c>
      <c r="J148" s="147"/>
      <c r="K148" s="147"/>
      <c r="L148" s="148">
        <v>0.73</v>
      </c>
      <c r="M148" s="147"/>
      <c r="N148" s="147"/>
      <c r="O148" s="115">
        <v>33432</v>
      </c>
      <c r="P148" s="115">
        <v>51514</v>
      </c>
    </row>
    <row r="149" spans="1:16" ht="30" x14ac:dyDescent="0.25">
      <c r="A149" s="115" t="s">
        <v>602</v>
      </c>
      <c r="B149" s="115" t="s">
        <v>185</v>
      </c>
      <c r="C149" s="105" t="s">
        <v>271</v>
      </c>
      <c r="D149" s="147"/>
      <c r="E149" s="147"/>
      <c r="F149" s="147">
        <v>37</v>
      </c>
      <c r="G149" s="147">
        <v>44</v>
      </c>
      <c r="H149" s="147"/>
      <c r="I149" s="152">
        <f t="shared" si="3"/>
        <v>81</v>
      </c>
      <c r="J149" s="147"/>
      <c r="K149" s="147">
        <v>18</v>
      </c>
      <c r="L149" s="148">
        <v>0.73</v>
      </c>
      <c r="M149" s="147">
        <v>9</v>
      </c>
      <c r="N149" s="147"/>
      <c r="O149" s="115">
        <v>33432</v>
      </c>
      <c r="P149" s="115">
        <v>51514</v>
      </c>
    </row>
    <row r="150" spans="1:16" ht="30" x14ac:dyDescent="0.25">
      <c r="A150" s="115" t="s">
        <v>602</v>
      </c>
      <c r="B150" s="115" t="s">
        <v>185</v>
      </c>
      <c r="C150" s="105" t="s">
        <v>610</v>
      </c>
      <c r="D150" s="147">
        <v>51</v>
      </c>
      <c r="E150" s="147"/>
      <c r="F150" s="147">
        <v>53</v>
      </c>
      <c r="G150" s="147">
        <v>72</v>
      </c>
      <c r="H150" s="147"/>
      <c r="I150" s="152">
        <f t="shared" si="3"/>
        <v>176</v>
      </c>
      <c r="J150" s="147">
        <v>21</v>
      </c>
      <c r="K150" s="147">
        <v>32</v>
      </c>
      <c r="L150" s="148">
        <v>0.73</v>
      </c>
      <c r="M150" s="147">
        <v>34</v>
      </c>
      <c r="N150" s="147">
        <v>1</v>
      </c>
      <c r="O150" s="115">
        <v>33432</v>
      </c>
      <c r="P150" s="115">
        <v>51514</v>
      </c>
    </row>
    <row r="151" spans="1:16" x14ac:dyDescent="0.25">
      <c r="A151" s="115" t="s">
        <v>602</v>
      </c>
      <c r="B151" s="115" t="s">
        <v>185</v>
      </c>
      <c r="C151" s="105" t="s">
        <v>219</v>
      </c>
      <c r="D151" s="147"/>
      <c r="E151" s="147"/>
      <c r="F151" s="147">
        <v>58</v>
      </c>
      <c r="G151" s="147">
        <v>87</v>
      </c>
      <c r="H151" s="147"/>
      <c r="I151" s="152">
        <f t="shared" si="3"/>
        <v>145</v>
      </c>
      <c r="J151" s="147"/>
      <c r="K151" s="147">
        <v>28</v>
      </c>
      <c r="L151" s="148">
        <v>0.73</v>
      </c>
      <c r="M151" s="147">
        <v>5</v>
      </c>
      <c r="N151" s="147"/>
      <c r="O151" s="115">
        <v>33432</v>
      </c>
      <c r="P151" s="115">
        <v>51514</v>
      </c>
    </row>
    <row r="152" spans="1:16" x14ac:dyDescent="0.25">
      <c r="A152" s="115" t="s">
        <v>602</v>
      </c>
      <c r="B152" s="115" t="s">
        <v>185</v>
      </c>
      <c r="C152" s="108" t="s">
        <v>406</v>
      </c>
      <c r="D152" s="147"/>
      <c r="E152" s="147"/>
      <c r="F152" s="147">
        <v>122</v>
      </c>
      <c r="G152" s="147">
        <v>235</v>
      </c>
      <c r="H152" s="147"/>
      <c r="I152" s="152">
        <f t="shared" si="3"/>
        <v>357</v>
      </c>
      <c r="J152" s="147"/>
      <c r="K152" s="147">
        <v>79</v>
      </c>
      <c r="L152" s="148">
        <v>0.73</v>
      </c>
      <c r="M152" s="147">
        <v>45</v>
      </c>
      <c r="N152" s="147">
        <v>1</v>
      </c>
      <c r="O152" s="115">
        <v>33432</v>
      </c>
      <c r="P152" s="115">
        <v>51514</v>
      </c>
    </row>
    <row r="153" spans="1:16" ht="30" x14ac:dyDescent="0.25">
      <c r="A153" s="115" t="s">
        <v>602</v>
      </c>
      <c r="B153" s="115" t="s">
        <v>185</v>
      </c>
      <c r="C153" s="108" t="s">
        <v>462</v>
      </c>
      <c r="D153" s="147"/>
      <c r="E153" s="147"/>
      <c r="F153" s="147"/>
      <c r="G153" s="147"/>
      <c r="H153" s="147"/>
      <c r="I153" s="152">
        <f t="shared" si="3"/>
        <v>0</v>
      </c>
      <c r="J153" s="147"/>
      <c r="K153" s="147"/>
      <c r="L153" s="148">
        <v>0.73</v>
      </c>
      <c r="M153" s="147"/>
      <c r="N153" s="147"/>
      <c r="O153" s="115">
        <v>33432</v>
      </c>
      <c r="P153" s="115">
        <v>51514</v>
      </c>
    </row>
    <row r="154" spans="1:16" x14ac:dyDescent="0.25">
      <c r="A154" s="115" t="s">
        <v>602</v>
      </c>
      <c r="B154" s="115" t="s">
        <v>185</v>
      </c>
      <c r="C154" s="105" t="s">
        <v>256</v>
      </c>
      <c r="D154" s="147"/>
      <c r="E154" s="147"/>
      <c r="F154" s="147">
        <v>73</v>
      </c>
      <c r="G154" s="147">
        <v>76</v>
      </c>
      <c r="H154" s="147"/>
      <c r="I154" s="152">
        <f t="shared" si="3"/>
        <v>149</v>
      </c>
      <c r="J154" s="147"/>
      <c r="K154" s="147">
        <v>36</v>
      </c>
      <c r="L154" s="148">
        <v>0.73</v>
      </c>
      <c r="M154" s="147"/>
      <c r="N154" s="147"/>
      <c r="O154" s="115">
        <v>33432</v>
      </c>
      <c r="P154" s="115">
        <v>51514</v>
      </c>
    </row>
    <row r="155" spans="1:16" x14ac:dyDescent="0.25">
      <c r="A155" s="115" t="s">
        <v>602</v>
      </c>
      <c r="B155" s="115" t="s">
        <v>185</v>
      </c>
      <c r="C155" s="105" t="s">
        <v>255</v>
      </c>
      <c r="D155" s="147"/>
      <c r="E155" s="147"/>
      <c r="F155" s="147">
        <v>25</v>
      </c>
      <c r="G155" s="147"/>
      <c r="H155" s="147"/>
      <c r="I155" s="152">
        <f t="shared" si="3"/>
        <v>25</v>
      </c>
      <c r="J155" s="147"/>
      <c r="K155" s="147"/>
      <c r="L155" s="148">
        <v>0.73</v>
      </c>
      <c r="M155" s="147"/>
      <c r="N155" s="147"/>
      <c r="O155" s="115">
        <v>33432</v>
      </c>
      <c r="P155" s="115">
        <v>51514</v>
      </c>
    </row>
    <row r="156" spans="1:16" x14ac:dyDescent="0.25">
      <c r="A156" s="115" t="s">
        <v>602</v>
      </c>
      <c r="B156" s="115" t="s">
        <v>185</v>
      </c>
      <c r="C156" s="108" t="s">
        <v>611</v>
      </c>
      <c r="D156" s="147"/>
      <c r="E156" s="147"/>
      <c r="F156" s="147">
        <v>30</v>
      </c>
      <c r="G156" s="147">
        <v>59</v>
      </c>
      <c r="H156" s="147"/>
      <c r="I156" s="152">
        <f t="shared" si="3"/>
        <v>89</v>
      </c>
      <c r="J156" s="147"/>
      <c r="K156" s="147">
        <v>28</v>
      </c>
      <c r="L156" s="148">
        <v>0.73</v>
      </c>
      <c r="M156" s="147">
        <v>11</v>
      </c>
      <c r="N156" s="147"/>
      <c r="O156" s="115">
        <v>33432</v>
      </c>
      <c r="P156" s="115">
        <v>51514</v>
      </c>
    </row>
    <row r="157" spans="1:16" ht="30" x14ac:dyDescent="0.25">
      <c r="A157" s="115" t="s">
        <v>602</v>
      </c>
      <c r="B157" s="115" t="s">
        <v>185</v>
      </c>
      <c r="C157" s="146" t="s">
        <v>612</v>
      </c>
      <c r="D157" s="147">
        <v>53</v>
      </c>
      <c r="E157" s="147"/>
      <c r="F157" s="147">
        <v>24</v>
      </c>
      <c r="G157" s="147">
        <v>63</v>
      </c>
      <c r="H157" s="147"/>
      <c r="I157" s="152">
        <f t="shared" si="3"/>
        <v>140</v>
      </c>
      <c r="J157" s="147">
        <v>15</v>
      </c>
      <c r="K157" s="147">
        <v>25</v>
      </c>
      <c r="L157" s="148">
        <v>0.73</v>
      </c>
      <c r="M157" s="147">
        <v>7</v>
      </c>
      <c r="N157" s="147">
        <v>1</v>
      </c>
      <c r="O157" s="115">
        <v>33432</v>
      </c>
      <c r="P157" s="115">
        <v>51514</v>
      </c>
    </row>
    <row r="158" spans="1:16" ht="30" x14ac:dyDescent="0.25">
      <c r="A158" s="115" t="s">
        <v>602</v>
      </c>
      <c r="B158" s="115" t="s">
        <v>185</v>
      </c>
      <c r="C158" s="146" t="s">
        <v>613</v>
      </c>
      <c r="D158" s="147">
        <v>31</v>
      </c>
      <c r="E158" s="147"/>
      <c r="F158" s="147">
        <v>7</v>
      </c>
      <c r="G158" s="147">
        <v>49</v>
      </c>
      <c r="H158" s="147"/>
      <c r="I158" s="152">
        <f t="shared" si="3"/>
        <v>87</v>
      </c>
      <c r="J158" s="147">
        <v>8</v>
      </c>
      <c r="K158" s="147">
        <v>16</v>
      </c>
      <c r="L158" s="148">
        <v>0.73</v>
      </c>
      <c r="M158" s="147">
        <v>5</v>
      </c>
      <c r="N158" s="147"/>
      <c r="O158" s="115">
        <v>33432</v>
      </c>
      <c r="P158" s="115">
        <v>51514</v>
      </c>
    </row>
    <row r="159" spans="1:16" ht="30" x14ac:dyDescent="0.25">
      <c r="A159" s="115" t="s">
        <v>602</v>
      </c>
      <c r="B159" s="115" t="s">
        <v>185</v>
      </c>
      <c r="C159" s="105" t="s">
        <v>614</v>
      </c>
      <c r="D159" s="147"/>
      <c r="E159" s="147"/>
      <c r="F159" s="147">
        <v>5</v>
      </c>
      <c r="G159" s="147"/>
      <c r="H159" s="147"/>
      <c r="I159" s="152">
        <f t="shared" si="3"/>
        <v>5</v>
      </c>
      <c r="J159" s="147"/>
      <c r="K159" s="147"/>
      <c r="L159" s="148">
        <v>0.73</v>
      </c>
      <c r="M159" s="147"/>
      <c r="N159" s="147"/>
      <c r="O159" s="115">
        <v>33432</v>
      </c>
      <c r="P159" s="115">
        <v>51514</v>
      </c>
    </row>
    <row r="160" spans="1:16" x14ac:dyDescent="0.25">
      <c r="A160" s="115" t="s">
        <v>602</v>
      </c>
      <c r="B160" s="115" t="s">
        <v>185</v>
      </c>
      <c r="C160" s="105" t="s">
        <v>381</v>
      </c>
      <c r="D160" s="147"/>
      <c r="E160" s="147"/>
      <c r="F160" s="147">
        <v>25</v>
      </c>
      <c r="G160" s="147"/>
      <c r="H160" s="147"/>
      <c r="I160" s="152">
        <f t="shared" si="3"/>
        <v>25</v>
      </c>
      <c r="J160" s="147"/>
      <c r="K160" s="147">
        <v>6</v>
      </c>
      <c r="L160" s="148">
        <v>0.73</v>
      </c>
      <c r="M160" s="147"/>
      <c r="N160" s="147"/>
      <c r="O160" s="115">
        <v>33432</v>
      </c>
      <c r="P160" s="115">
        <v>51514</v>
      </c>
    </row>
    <row r="161" spans="1:16" x14ac:dyDescent="0.25">
      <c r="A161" s="115" t="s">
        <v>602</v>
      </c>
      <c r="B161" s="115" t="s">
        <v>185</v>
      </c>
      <c r="C161" s="105" t="s">
        <v>463</v>
      </c>
      <c r="D161" s="147"/>
      <c r="E161" s="147"/>
      <c r="F161" s="147">
        <v>57</v>
      </c>
      <c r="G161" s="147">
        <v>20</v>
      </c>
      <c r="H161" s="147"/>
      <c r="I161" s="152">
        <f t="shared" si="3"/>
        <v>77</v>
      </c>
      <c r="J161" s="147"/>
      <c r="K161" s="147">
        <v>18</v>
      </c>
      <c r="L161" s="148">
        <v>0.73</v>
      </c>
      <c r="M161" s="147"/>
      <c r="N161" s="147"/>
      <c r="O161" s="115">
        <v>33432</v>
      </c>
      <c r="P161" s="115">
        <v>51514</v>
      </c>
    </row>
    <row r="162" spans="1:16" ht="30" x14ac:dyDescent="0.25">
      <c r="A162" s="115" t="s">
        <v>602</v>
      </c>
      <c r="B162" s="115" t="s">
        <v>185</v>
      </c>
      <c r="C162" s="146" t="s">
        <v>615</v>
      </c>
      <c r="D162" s="147">
        <v>76</v>
      </c>
      <c r="E162" s="147"/>
      <c r="F162" s="147">
        <v>149</v>
      </c>
      <c r="G162" s="147">
        <v>162</v>
      </c>
      <c r="H162" s="147"/>
      <c r="I162" s="152">
        <f t="shared" si="3"/>
        <v>387</v>
      </c>
      <c r="J162" s="147">
        <v>13</v>
      </c>
      <c r="K162" s="147">
        <v>111</v>
      </c>
      <c r="L162" s="148">
        <v>0.73</v>
      </c>
      <c r="M162" s="147">
        <v>45</v>
      </c>
      <c r="N162" s="147"/>
      <c r="O162" s="115">
        <v>33432</v>
      </c>
      <c r="P162" s="115">
        <v>51514</v>
      </c>
    </row>
    <row r="163" spans="1:16" x14ac:dyDescent="0.25">
      <c r="A163" s="115" t="s">
        <v>602</v>
      </c>
      <c r="B163" s="115" t="s">
        <v>185</v>
      </c>
      <c r="C163" s="105" t="s">
        <v>244</v>
      </c>
      <c r="D163" s="147"/>
      <c r="E163" s="147"/>
      <c r="F163" s="147">
        <v>12</v>
      </c>
      <c r="G163" s="147">
        <v>8</v>
      </c>
      <c r="H163" s="147"/>
      <c r="I163" s="152">
        <f t="shared" si="3"/>
        <v>20</v>
      </c>
      <c r="J163" s="147"/>
      <c r="K163" s="147"/>
      <c r="L163" s="148">
        <v>0.73</v>
      </c>
      <c r="M163" s="147"/>
      <c r="N163" s="147"/>
      <c r="O163" s="115">
        <v>33432</v>
      </c>
      <c r="P163" s="115">
        <v>51514</v>
      </c>
    </row>
    <row r="164" spans="1:16" ht="30" x14ac:dyDescent="0.25">
      <c r="A164" s="115" t="s">
        <v>602</v>
      </c>
      <c r="B164" s="115" t="s">
        <v>185</v>
      </c>
      <c r="C164" s="146" t="s">
        <v>616</v>
      </c>
      <c r="D164" s="147"/>
      <c r="E164" s="147"/>
      <c r="F164" s="147">
        <v>82</v>
      </c>
      <c r="G164" s="147"/>
      <c r="H164" s="147"/>
      <c r="I164" s="152">
        <f t="shared" si="3"/>
        <v>82</v>
      </c>
      <c r="J164" s="147"/>
      <c r="K164" s="147">
        <v>16</v>
      </c>
      <c r="L164" s="148">
        <v>0.73</v>
      </c>
      <c r="M164" s="147">
        <v>1</v>
      </c>
      <c r="N164" s="147"/>
      <c r="O164" s="115">
        <v>33432</v>
      </c>
      <c r="P164" s="115">
        <v>51514</v>
      </c>
    </row>
    <row r="165" spans="1:16" ht="45" x14ac:dyDescent="0.25">
      <c r="A165" s="115" t="s">
        <v>602</v>
      </c>
      <c r="B165" s="115" t="s">
        <v>185</v>
      </c>
      <c r="C165" s="146" t="s">
        <v>617</v>
      </c>
      <c r="D165" s="147"/>
      <c r="E165" s="147"/>
      <c r="F165" s="147">
        <v>18</v>
      </c>
      <c r="G165" s="147"/>
      <c r="H165" s="147"/>
      <c r="I165" s="152">
        <f t="shared" si="3"/>
        <v>18</v>
      </c>
      <c r="J165" s="147"/>
      <c r="K165" s="147"/>
      <c r="L165" s="148">
        <v>0.73</v>
      </c>
      <c r="M165" s="147"/>
      <c r="N165" s="147"/>
      <c r="O165" s="115">
        <v>33432</v>
      </c>
      <c r="P165" s="115">
        <v>51514</v>
      </c>
    </row>
    <row r="166" spans="1:16" x14ac:dyDescent="0.25">
      <c r="A166" s="115" t="s">
        <v>602</v>
      </c>
      <c r="B166" s="115" t="s">
        <v>185</v>
      </c>
      <c r="C166" s="105" t="s">
        <v>247</v>
      </c>
      <c r="D166" s="147"/>
      <c r="E166" s="147"/>
      <c r="F166" s="147">
        <v>40</v>
      </c>
      <c r="G166" s="147">
        <v>29</v>
      </c>
      <c r="H166" s="147"/>
      <c r="I166" s="152">
        <f t="shared" si="3"/>
        <v>69</v>
      </c>
      <c r="J166" s="147"/>
      <c r="K166" s="147">
        <v>26</v>
      </c>
      <c r="L166" s="148">
        <v>0.73</v>
      </c>
      <c r="M166" s="147">
        <v>1</v>
      </c>
      <c r="N166" s="147">
        <v>1</v>
      </c>
      <c r="O166" s="115">
        <v>33432</v>
      </c>
      <c r="P166" s="115">
        <v>51514</v>
      </c>
    </row>
    <row r="167" spans="1:16" x14ac:dyDescent="0.25">
      <c r="A167" s="115" t="s">
        <v>602</v>
      </c>
      <c r="B167" s="115" t="s">
        <v>185</v>
      </c>
      <c r="C167" s="105" t="s">
        <v>618</v>
      </c>
      <c r="D167" s="147"/>
      <c r="E167" s="147"/>
      <c r="F167" s="147">
        <v>19</v>
      </c>
      <c r="G167" s="147">
        <v>1</v>
      </c>
      <c r="H167" s="147"/>
      <c r="I167" s="152">
        <f t="shared" si="3"/>
        <v>20</v>
      </c>
      <c r="J167" s="147"/>
      <c r="K167" s="147">
        <v>6</v>
      </c>
      <c r="L167" s="148">
        <v>0.73</v>
      </c>
      <c r="M167" s="147"/>
      <c r="N167" s="147">
        <v>1</v>
      </c>
      <c r="O167" s="115">
        <v>33432</v>
      </c>
      <c r="P167" s="115">
        <v>51514</v>
      </c>
    </row>
    <row r="168" spans="1:16" ht="30" x14ac:dyDescent="0.25">
      <c r="A168" s="115" t="s">
        <v>602</v>
      </c>
      <c r="B168" s="115" t="s">
        <v>185</v>
      </c>
      <c r="C168" s="108" t="s">
        <v>619</v>
      </c>
      <c r="D168" s="147"/>
      <c r="E168" s="147"/>
      <c r="F168" s="147">
        <v>72</v>
      </c>
      <c r="G168" s="147"/>
      <c r="H168" s="147"/>
      <c r="I168" s="152">
        <f t="shared" si="3"/>
        <v>72</v>
      </c>
      <c r="J168" s="147"/>
      <c r="K168" s="147">
        <v>18</v>
      </c>
      <c r="L168" s="148">
        <v>0.73</v>
      </c>
      <c r="M168" s="147">
        <v>1</v>
      </c>
      <c r="N168" s="147">
        <v>5</v>
      </c>
      <c r="O168" s="115">
        <v>33432</v>
      </c>
      <c r="P168" s="115">
        <v>51514</v>
      </c>
    </row>
    <row r="169" spans="1:16" ht="30" x14ac:dyDescent="0.25">
      <c r="A169" s="115" t="s">
        <v>602</v>
      </c>
      <c r="B169" s="115" t="s">
        <v>185</v>
      </c>
      <c r="C169" s="108" t="s">
        <v>620</v>
      </c>
      <c r="D169" s="147"/>
      <c r="E169" s="147"/>
      <c r="F169" s="147">
        <v>65</v>
      </c>
      <c r="G169" s="147"/>
      <c r="H169" s="147"/>
      <c r="I169" s="152">
        <f t="shared" si="3"/>
        <v>65</v>
      </c>
      <c r="J169" s="147"/>
      <c r="K169" s="147">
        <v>12</v>
      </c>
      <c r="L169" s="148">
        <v>0.73</v>
      </c>
      <c r="M169" s="147"/>
      <c r="N169" s="147"/>
      <c r="O169" s="115">
        <v>33432</v>
      </c>
      <c r="P169" s="115">
        <v>51514</v>
      </c>
    </row>
    <row r="170" spans="1:16" x14ac:dyDescent="0.25">
      <c r="A170" s="115" t="s">
        <v>602</v>
      </c>
      <c r="B170" s="115" t="s">
        <v>185</v>
      </c>
      <c r="C170" s="146" t="s">
        <v>249</v>
      </c>
      <c r="D170" s="147"/>
      <c r="E170" s="147"/>
      <c r="F170" s="147">
        <v>224</v>
      </c>
      <c r="G170" s="147"/>
      <c r="H170" s="147"/>
      <c r="I170" s="152">
        <f t="shared" si="3"/>
        <v>224</v>
      </c>
      <c r="J170" s="147"/>
      <c r="K170" s="147">
        <v>31</v>
      </c>
      <c r="L170" s="148">
        <v>0.73</v>
      </c>
      <c r="M170" s="147">
        <v>114</v>
      </c>
      <c r="N170" s="147">
        <v>2</v>
      </c>
      <c r="O170" s="115">
        <v>33432</v>
      </c>
      <c r="P170" s="115">
        <v>51514</v>
      </c>
    </row>
    <row r="171" spans="1:16" x14ac:dyDescent="0.25">
      <c r="A171" s="115" t="s">
        <v>602</v>
      </c>
      <c r="B171" s="115" t="s">
        <v>185</v>
      </c>
      <c r="C171" s="105" t="s">
        <v>621</v>
      </c>
      <c r="D171" s="147"/>
      <c r="E171" s="147"/>
      <c r="F171" s="147">
        <v>20</v>
      </c>
      <c r="G171" s="147"/>
      <c r="H171" s="147"/>
      <c r="I171" s="152">
        <f t="shared" si="3"/>
        <v>20</v>
      </c>
      <c r="J171" s="147"/>
      <c r="K171" s="147">
        <v>5</v>
      </c>
      <c r="L171" s="148">
        <v>0.73</v>
      </c>
      <c r="M171" s="147">
        <v>1</v>
      </c>
      <c r="N171" s="147">
        <v>1</v>
      </c>
      <c r="O171" s="115">
        <v>33432</v>
      </c>
      <c r="P171" s="115">
        <v>51514</v>
      </c>
    </row>
    <row r="172" spans="1:16" ht="30" x14ac:dyDescent="0.25">
      <c r="A172" s="115" t="s">
        <v>602</v>
      </c>
      <c r="B172" s="115" t="s">
        <v>185</v>
      </c>
      <c r="C172" s="146" t="s">
        <v>622</v>
      </c>
      <c r="D172" s="147">
        <v>49</v>
      </c>
      <c r="E172" s="147"/>
      <c r="F172" s="147">
        <v>39</v>
      </c>
      <c r="G172" s="147">
        <v>109</v>
      </c>
      <c r="H172" s="147"/>
      <c r="I172" s="152">
        <f t="shared" si="3"/>
        <v>197</v>
      </c>
      <c r="J172" s="147">
        <v>11</v>
      </c>
      <c r="K172" s="147">
        <v>41</v>
      </c>
      <c r="L172" s="148">
        <v>0.73</v>
      </c>
      <c r="M172" s="147"/>
      <c r="N172" s="147"/>
      <c r="O172" s="115">
        <v>33432</v>
      </c>
      <c r="P172" s="115">
        <v>51514</v>
      </c>
    </row>
    <row r="173" spans="1:16" ht="45" x14ac:dyDescent="0.25">
      <c r="A173" s="115" t="s">
        <v>602</v>
      </c>
      <c r="B173" s="115" t="s">
        <v>185</v>
      </c>
      <c r="C173" s="146" t="s">
        <v>623</v>
      </c>
      <c r="D173" s="147">
        <v>40</v>
      </c>
      <c r="E173" s="147"/>
      <c r="F173" s="147">
        <v>12</v>
      </c>
      <c r="G173" s="147">
        <v>41</v>
      </c>
      <c r="H173" s="147"/>
      <c r="I173" s="152">
        <f t="shared" si="3"/>
        <v>93</v>
      </c>
      <c r="J173" s="147">
        <v>8</v>
      </c>
      <c r="K173" s="147">
        <v>13</v>
      </c>
      <c r="L173" s="148">
        <v>0.73</v>
      </c>
      <c r="M173" s="147"/>
      <c r="N173" s="147"/>
      <c r="O173" s="115">
        <v>33432</v>
      </c>
      <c r="P173" s="115">
        <v>51514</v>
      </c>
    </row>
    <row r="174" spans="1:16" x14ac:dyDescent="0.25">
      <c r="A174" s="115" t="s">
        <v>602</v>
      </c>
      <c r="B174" s="115" t="s">
        <v>185</v>
      </c>
      <c r="C174" s="105" t="s">
        <v>624</v>
      </c>
      <c r="D174" s="147"/>
      <c r="E174" s="147"/>
      <c r="F174" s="147">
        <v>24</v>
      </c>
      <c r="G174" s="147">
        <v>15</v>
      </c>
      <c r="H174" s="147"/>
      <c r="I174" s="152">
        <f t="shared" si="3"/>
        <v>39</v>
      </c>
      <c r="J174" s="147"/>
      <c r="K174" s="147">
        <v>10</v>
      </c>
      <c r="L174" s="148">
        <v>0.73</v>
      </c>
      <c r="M174" s="147"/>
      <c r="N174" s="147"/>
      <c r="O174" s="115">
        <v>33432</v>
      </c>
      <c r="P174" s="115">
        <v>51514</v>
      </c>
    </row>
    <row r="175" spans="1:16" ht="30" x14ac:dyDescent="0.25">
      <c r="A175" s="115" t="s">
        <v>602</v>
      </c>
      <c r="B175" s="115" t="s">
        <v>185</v>
      </c>
      <c r="C175" s="105" t="s">
        <v>625</v>
      </c>
      <c r="D175" s="147"/>
      <c r="E175" s="147"/>
      <c r="F175" s="147">
        <v>165</v>
      </c>
      <c r="G175" s="147"/>
      <c r="H175" s="147"/>
      <c r="I175" s="152">
        <f t="shared" si="3"/>
        <v>165</v>
      </c>
      <c r="J175" s="147"/>
      <c r="K175" s="147">
        <v>17</v>
      </c>
      <c r="L175" s="148">
        <v>0.73</v>
      </c>
      <c r="M175" s="147"/>
      <c r="N175" s="147"/>
      <c r="O175" s="115">
        <v>33432</v>
      </c>
      <c r="P175" s="115">
        <v>51514</v>
      </c>
    </row>
    <row r="176" spans="1:16" x14ac:dyDescent="0.25">
      <c r="A176" s="115" t="s">
        <v>602</v>
      </c>
      <c r="B176" s="115" t="s">
        <v>185</v>
      </c>
      <c r="C176" s="146" t="s">
        <v>626</v>
      </c>
      <c r="D176" s="147">
        <v>252</v>
      </c>
      <c r="E176" s="147"/>
      <c r="F176" s="147">
        <v>325</v>
      </c>
      <c r="G176" s="147">
        <v>833</v>
      </c>
      <c r="H176" s="147"/>
      <c r="I176" s="152">
        <f t="shared" si="3"/>
        <v>1410</v>
      </c>
      <c r="J176" s="147">
        <v>67</v>
      </c>
      <c r="K176" s="147">
        <v>242</v>
      </c>
      <c r="L176" s="148">
        <v>0.73</v>
      </c>
      <c r="M176" s="147">
        <v>146</v>
      </c>
      <c r="N176" s="147"/>
      <c r="O176" s="115">
        <v>33432</v>
      </c>
      <c r="P176" s="115">
        <v>51514</v>
      </c>
    </row>
    <row r="177" spans="1:16" x14ac:dyDescent="0.25">
      <c r="A177" s="115" t="s">
        <v>602</v>
      </c>
      <c r="B177" s="115" t="s">
        <v>185</v>
      </c>
      <c r="C177" s="105" t="s">
        <v>627</v>
      </c>
      <c r="D177" s="147"/>
      <c r="E177" s="147"/>
      <c r="F177" s="147">
        <v>51</v>
      </c>
      <c r="G177" s="147">
        <v>138</v>
      </c>
      <c r="H177" s="147"/>
      <c r="I177" s="152">
        <f t="shared" si="3"/>
        <v>189</v>
      </c>
      <c r="J177" s="147"/>
      <c r="K177" s="147">
        <v>62</v>
      </c>
      <c r="L177" s="148">
        <v>0.73</v>
      </c>
      <c r="M177" s="147">
        <v>59</v>
      </c>
      <c r="N177" s="147"/>
      <c r="O177" s="115">
        <v>33432</v>
      </c>
      <c r="P177" s="115">
        <v>51514</v>
      </c>
    </row>
    <row r="178" spans="1:16" x14ac:dyDescent="0.25">
      <c r="A178" s="115" t="s">
        <v>602</v>
      </c>
      <c r="B178" s="115" t="s">
        <v>185</v>
      </c>
      <c r="C178" s="105" t="s">
        <v>628</v>
      </c>
      <c r="D178" s="147"/>
      <c r="E178" s="147"/>
      <c r="F178" s="147">
        <v>89</v>
      </c>
      <c r="G178" s="147">
        <v>107</v>
      </c>
      <c r="H178" s="147"/>
      <c r="I178" s="152">
        <f t="shared" si="3"/>
        <v>196</v>
      </c>
      <c r="J178" s="147"/>
      <c r="K178" s="147">
        <v>57</v>
      </c>
      <c r="L178" s="148">
        <v>0.73</v>
      </c>
      <c r="M178" s="147">
        <v>10</v>
      </c>
      <c r="N178" s="147"/>
      <c r="O178" s="115">
        <v>33432</v>
      </c>
      <c r="P178" s="115">
        <v>51514</v>
      </c>
    </row>
    <row r="179" spans="1:16" x14ac:dyDescent="0.25">
      <c r="A179" s="115" t="s">
        <v>602</v>
      </c>
      <c r="B179" s="115" t="s">
        <v>185</v>
      </c>
      <c r="C179" s="105" t="s">
        <v>629</v>
      </c>
      <c r="D179" s="147"/>
      <c r="E179" s="147"/>
      <c r="F179" s="147">
        <v>11</v>
      </c>
      <c r="G179" s="147"/>
      <c r="H179" s="147"/>
      <c r="I179" s="152">
        <f t="shared" si="3"/>
        <v>11</v>
      </c>
      <c r="J179" s="147"/>
      <c r="K179" s="147"/>
      <c r="L179" s="148">
        <v>0.73</v>
      </c>
      <c r="M179" s="147"/>
      <c r="N179" s="147"/>
      <c r="O179" s="115">
        <v>33432</v>
      </c>
      <c r="P179" s="115">
        <v>51514</v>
      </c>
    </row>
    <row r="180" spans="1:16" ht="30" x14ac:dyDescent="0.25">
      <c r="A180" s="115" t="s">
        <v>602</v>
      </c>
      <c r="B180" s="115" t="s">
        <v>185</v>
      </c>
      <c r="C180" s="105" t="s">
        <v>630</v>
      </c>
      <c r="D180" s="147"/>
      <c r="E180" s="147"/>
      <c r="F180" s="147">
        <v>69</v>
      </c>
      <c r="G180" s="147">
        <v>137</v>
      </c>
      <c r="H180" s="147"/>
      <c r="I180" s="152">
        <f t="shared" si="3"/>
        <v>206</v>
      </c>
      <c r="J180" s="147"/>
      <c r="K180" s="147">
        <v>53</v>
      </c>
      <c r="L180" s="148">
        <v>0.73</v>
      </c>
      <c r="M180" s="147">
        <v>10</v>
      </c>
      <c r="N180" s="147">
        <v>5</v>
      </c>
      <c r="O180" s="115">
        <v>33432</v>
      </c>
      <c r="P180" s="115">
        <v>51514</v>
      </c>
    </row>
    <row r="181" spans="1:16" ht="30" x14ac:dyDescent="0.25">
      <c r="A181" s="115" t="s">
        <v>602</v>
      </c>
      <c r="B181" s="115" t="s">
        <v>185</v>
      </c>
      <c r="C181" s="146" t="s">
        <v>631</v>
      </c>
      <c r="D181" s="147">
        <v>44</v>
      </c>
      <c r="E181" s="147"/>
      <c r="F181" s="147">
        <v>193</v>
      </c>
      <c r="G181" s="147">
        <v>179</v>
      </c>
      <c r="H181" s="147"/>
      <c r="I181" s="152">
        <f t="shared" si="3"/>
        <v>416</v>
      </c>
      <c r="J181" s="147">
        <v>9</v>
      </c>
      <c r="K181" s="147">
        <v>57</v>
      </c>
      <c r="L181" s="148">
        <v>0.73</v>
      </c>
      <c r="M181" s="147">
        <v>13</v>
      </c>
      <c r="N181" s="147">
        <v>3</v>
      </c>
      <c r="O181" s="115">
        <v>33432</v>
      </c>
      <c r="P181" s="115">
        <v>51514</v>
      </c>
    </row>
    <row r="182" spans="1:16" x14ac:dyDescent="0.25">
      <c r="A182" s="115" t="s">
        <v>602</v>
      </c>
      <c r="B182" s="115" t="s">
        <v>185</v>
      </c>
      <c r="C182" s="108" t="s">
        <v>245</v>
      </c>
      <c r="D182" s="147"/>
      <c r="E182" s="147"/>
      <c r="F182" s="147">
        <v>125</v>
      </c>
      <c r="G182" s="147"/>
      <c r="H182" s="147">
        <v>62</v>
      </c>
      <c r="I182" s="152">
        <f t="shared" si="3"/>
        <v>187</v>
      </c>
      <c r="J182" s="147"/>
      <c r="K182" s="147">
        <v>29</v>
      </c>
      <c r="L182" s="148">
        <v>0.73</v>
      </c>
      <c r="M182" s="147">
        <v>6</v>
      </c>
      <c r="N182" s="147"/>
      <c r="O182" s="115">
        <v>33432</v>
      </c>
      <c r="P182" s="115">
        <v>51514</v>
      </c>
    </row>
    <row r="183" spans="1:16" x14ac:dyDescent="0.25">
      <c r="A183" s="115" t="s">
        <v>602</v>
      </c>
      <c r="B183" s="115" t="s">
        <v>185</v>
      </c>
      <c r="C183" s="108" t="s">
        <v>426</v>
      </c>
      <c r="D183" s="147"/>
      <c r="E183" s="147"/>
      <c r="F183" s="147">
        <v>18</v>
      </c>
      <c r="G183" s="147"/>
      <c r="H183" s="147"/>
      <c r="I183" s="152">
        <f t="shared" si="3"/>
        <v>18</v>
      </c>
      <c r="J183" s="147"/>
      <c r="K183" s="147">
        <v>8</v>
      </c>
      <c r="L183" s="148">
        <v>0.73</v>
      </c>
      <c r="M183" s="147"/>
      <c r="N183" s="147"/>
      <c r="O183" s="115">
        <v>33432</v>
      </c>
      <c r="P183" s="115">
        <v>51514</v>
      </c>
    </row>
    <row r="184" spans="1:16" ht="30" x14ac:dyDescent="0.25">
      <c r="A184" s="115" t="s">
        <v>602</v>
      </c>
      <c r="B184" s="115" t="s">
        <v>185</v>
      </c>
      <c r="C184" s="105" t="s">
        <v>272</v>
      </c>
      <c r="D184" s="147"/>
      <c r="E184" s="147"/>
      <c r="F184" s="147">
        <v>13</v>
      </c>
      <c r="G184" s="147">
        <v>14</v>
      </c>
      <c r="H184" s="147"/>
      <c r="I184" s="152">
        <f t="shared" si="3"/>
        <v>27</v>
      </c>
      <c r="J184" s="147"/>
      <c r="K184" s="147"/>
      <c r="L184" s="148">
        <v>0.73</v>
      </c>
      <c r="M184" s="147"/>
      <c r="N184" s="147"/>
      <c r="O184" s="115">
        <v>33432</v>
      </c>
      <c r="P184" s="115">
        <v>51514</v>
      </c>
    </row>
    <row r="185" spans="1:16" ht="30" x14ac:dyDescent="0.25">
      <c r="A185" s="115" t="s">
        <v>602</v>
      </c>
      <c r="B185" s="115" t="s">
        <v>185</v>
      </c>
      <c r="C185" s="105" t="s">
        <v>632</v>
      </c>
      <c r="D185" s="147"/>
      <c r="E185" s="147"/>
      <c r="F185" s="147">
        <v>53</v>
      </c>
      <c r="G185" s="147"/>
      <c r="H185" s="147"/>
      <c r="I185" s="152">
        <f t="shared" si="3"/>
        <v>53</v>
      </c>
      <c r="J185" s="147"/>
      <c r="K185" s="147">
        <v>11</v>
      </c>
      <c r="L185" s="148">
        <v>0.73</v>
      </c>
      <c r="M185" s="147"/>
      <c r="N185" s="147"/>
      <c r="O185" s="115">
        <v>33432</v>
      </c>
      <c r="P185" s="115">
        <v>51514</v>
      </c>
    </row>
    <row r="186" spans="1:16" ht="30" x14ac:dyDescent="0.25">
      <c r="A186" s="115" t="s">
        <v>602</v>
      </c>
      <c r="B186" s="115" t="s">
        <v>185</v>
      </c>
      <c r="C186" s="105" t="s">
        <v>633</v>
      </c>
      <c r="D186" s="147"/>
      <c r="E186" s="147"/>
      <c r="F186" s="147">
        <v>168</v>
      </c>
      <c r="G186" s="147"/>
      <c r="H186" s="147"/>
      <c r="I186" s="152">
        <f t="shared" si="3"/>
        <v>168</v>
      </c>
      <c r="J186" s="147"/>
      <c r="K186" s="147">
        <v>42</v>
      </c>
      <c r="L186" s="148">
        <v>0.73</v>
      </c>
      <c r="M186" s="147">
        <v>8</v>
      </c>
      <c r="N186" s="147">
        <v>7</v>
      </c>
      <c r="O186" s="115">
        <v>33432</v>
      </c>
      <c r="P186" s="115">
        <v>51514</v>
      </c>
    </row>
    <row r="187" spans="1:16" ht="30" x14ac:dyDescent="0.25">
      <c r="A187" s="115" t="s">
        <v>602</v>
      </c>
      <c r="B187" s="115" t="s">
        <v>185</v>
      </c>
      <c r="C187" s="105" t="s">
        <v>634</v>
      </c>
      <c r="D187" s="147"/>
      <c r="E187" s="147"/>
      <c r="F187" s="147">
        <v>136</v>
      </c>
      <c r="G187" s="147"/>
      <c r="H187" s="147"/>
      <c r="I187" s="152">
        <f t="shared" si="3"/>
        <v>136</v>
      </c>
      <c r="J187" s="147"/>
      <c r="K187" s="147">
        <v>44</v>
      </c>
      <c r="L187" s="148">
        <v>0.73</v>
      </c>
      <c r="M187" s="147">
        <v>3</v>
      </c>
      <c r="N187" s="147">
        <v>1</v>
      </c>
      <c r="O187" s="115">
        <v>33432</v>
      </c>
      <c r="P187" s="115">
        <v>51514</v>
      </c>
    </row>
    <row r="188" spans="1:16" x14ac:dyDescent="0.25">
      <c r="A188" s="115" t="s">
        <v>602</v>
      </c>
      <c r="B188" s="115" t="s">
        <v>185</v>
      </c>
      <c r="C188" s="105" t="s">
        <v>635</v>
      </c>
      <c r="D188" s="147"/>
      <c r="E188" s="147"/>
      <c r="F188" s="147">
        <v>62</v>
      </c>
      <c r="G188" s="147"/>
      <c r="H188" s="147"/>
      <c r="I188" s="152">
        <f t="shared" si="3"/>
        <v>62</v>
      </c>
      <c r="J188" s="147"/>
      <c r="K188" s="147">
        <v>12</v>
      </c>
      <c r="L188" s="148">
        <v>0.73</v>
      </c>
      <c r="M188" s="147">
        <v>1</v>
      </c>
      <c r="N188" s="147"/>
      <c r="O188" s="115">
        <v>33432</v>
      </c>
      <c r="P188" s="115">
        <v>51514</v>
      </c>
    </row>
    <row r="189" spans="1:16" ht="30" x14ac:dyDescent="0.25">
      <c r="A189" s="115" t="s">
        <v>602</v>
      </c>
      <c r="B189" s="115" t="s">
        <v>185</v>
      </c>
      <c r="C189" s="146" t="s">
        <v>636</v>
      </c>
      <c r="D189" s="147">
        <v>96</v>
      </c>
      <c r="E189" s="147"/>
      <c r="F189" s="147">
        <v>349</v>
      </c>
      <c r="G189" s="147"/>
      <c r="H189" s="147"/>
      <c r="I189" s="152">
        <f t="shared" si="3"/>
        <v>445</v>
      </c>
      <c r="J189" s="147">
        <v>16</v>
      </c>
      <c r="K189" s="147">
        <v>38</v>
      </c>
      <c r="L189" s="148">
        <v>0.73</v>
      </c>
      <c r="M189" s="147">
        <v>137</v>
      </c>
      <c r="N189" s="147">
        <v>1</v>
      </c>
      <c r="O189" s="115">
        <v>33432</v>
      </c>
      <c r="P189" s="115">
        <v>51514</v>
      </c>
    </row>
    <row r="190" spans="1:16" ht="30" x14ac:dyDescent="0.25">
      <c r="A190" s="115" t="s">
        <v>602</v>
      </c>
      <c r="B190" s="115" t="s">
        <v>185</v>
      </c>
      <c r="C190" s="146" t="s">
        <v>637</v>
      </c>
      <c r="D190" s="147">
        <v>33</v>
      </c>
      <c r="E190" s="147"/>
      <c r="F190" s="147">
        <v>34</v>
      </c>
      <c r="G190" s="147"/>
      <c r="H190" s="147"/>
      <c r="I190" s="152">
        <f t="shared" si="3"/>
        <v>67</v>
      </c>
      <c r="J190" s="147">
        <v>5</v>
      </c>
      <c r="K190" s="147">
        <v>3</v>
      </c>
      <c r="L190" s="148">
        <v>0.73</v>
      </c>
      <c r="M190" s="147"/>
      <c r="N190" s="147"/>
      <c r="O190" s="115">
        <v>33432</v>
      </c>
      <c r="P190" s="115">
        <v>51514</v>
      </c>
    </row>
    <row r="191" spans="1:16" ht="30" x14ac:dyDescent="0.25">
      <c r="A191" s="115" t="s">
        <v>602</v>
      </c>
      <c r="B191" s="115" t="s">
        <v>185</v>
      </c>
      <c r="C191" s="146" t="s">
        <v>638</v>
      </c>
      <c r="D191" s="147">
        <v>43</v>
      </c>
      <c r="E191" s="147"/>
      <c r="F191" s="147">
        <v>1</v>
      </c>
      <c r="G191" s="147"/>
      <c r="H191" s="147"/>
      <c r="I191" s="152">
        <f t="shared" si="3"/>
        <v>44</v>
      </c>
      <c r="J191" s="147">
        <v>15</v>
      </c>
      <c r="K191" s="147">
        <v>1</v>
      </c>
      <c r="L191" s="148">
        <v>0.73</v>
      </c>
      <c r="M191" s="147"/>
      <c r="N191" s="147"/>
      <c r="O191" s="115">
        <v>33432</v>
      </c>
      <c r="P191" s="115">
        <v>51514</v>
      </c>
    </row>
    <row r="192" spans="1:16" x14ac:dyDescent="0.25">
      <c r="A192" s="115" t="s">
        <v>602</v>
      </c>
      <c r="B192" s="115" t="s">
        <v>185</v>
      </c>
      <c r="C192" s="108" t="s">
        <v>621</v>
      </c>
      <c r="D192" s="147"/>
      <c r="E192" s="147"/>
      <c r="F192" s="147">
        <v>76</v>
      </c>
      <c r="G192" s="147"/>
      <c r="H192" s="147"/>
      <c r="I192" s="152">
        <f t="shared" si="3"/>
        <v>76</v>
      </c>
      <c r="J192" s="147"/>
      <c r="K192" s="147">
        <v>15</v>
      </c>
      <c r="L192" s="148">
        <v>0.73</v>
      </c>
      <c r="M192" s="147"/>
      <c r="N192" s="147"/>
      <c r="O192" s="115">
        <v>33432</v>
      </c>
      <c r="P192" s="115">
        <v>51514</v>
      </c>
    </row>
    <row r="193" spans="1:16" x14ac:dyDescent="0.25">
      <c r="A193" s="115" t="s">
        <v>602</v>
      </c>
      <c r="B193" s="115" t="s">
        <v>185</v>
      </c>
      <c r="C193" s="108" t="s">
        <v>413</v>
      </c>
      <c r="D193" s="147"/>
      <c r="E193" s="147"/>
      <c r="F193" s="147">
        <v>85</v>
      </c>
      <c r="G193" s="147"/>
      <c r="H193" s="147"/>
      <c r="I193" s="152">
        <f t="shared" si="3"/>
        <v>85</v>
      </c>
      <c r="J193" s="147"/>
      <c r="K193" s="147">
        <v>28</v>
      </c>
      <c r="L193" s="148">
        <v>0.73</v>
      </c>
      <c r="M193" s="147">
        <v>1</v>
      </c>
      <c r="N193" s="147"/>
      <c r="O193" s="115">
        <v>33432</v>
      </c>
      <c r="P193" s="115">
        <v>51514</v>
      </c>
    </row>
    <row r="194" spans="1:16" x14ac:dyDescent="0.25">
      <c r="A194" s="115" t="s">
        <v>602</v>
      </c>
      <c r="B194" s="115" t="s">
        <v>185</v>
      </c>
      <c r="C194" s="108" t="s">
        <v>480</v>
      </c>
      <c r="D194" s="147"/>
      <c r="E194" s="147"/>
      <c r="F194" s="147">
        <v>157</v>
      </c>
      <c r="G194" s="147">
        <v>152</v>
      </c>
      <c r="H194" s="147"/>
      <c r="I194" s="152">
        <f t="shared" si="3"/>
        <v>309</v>
      </c>
      <c r="J194" s="147"/>
      <c r="K194" s="147">
        <v>42</v>
      </c>
      <c r="L194" s="148">
        <v>0.73</v>
      </c>
      <c r="M194" s="147"/>
      <c r="N194" s="147"/>
      <c r="O194" s="115">
        <v>33432</v>
      </c>
      <c r="P194" s="115">
        <v>51514</v>
      </c>
    </row>
    <row r="195" spans="1:16" ht="30" x14ac:dyDescent="0.25">
      <c r="A195" s="115" t="s">
        <v>602</v>
      </c>
      <c r="B195" s="115" t="s">
        <v>185</v>
      </c>
      <c r="C195" s="108" t="s">
        <v>639</v>
      </c>
      <c r="D195" s="147"/>
      <c r="E195" s="147"/>
      <c r="F195" s="147"/>
      <c r="G195" s="147">
        <v>332</v>
      </c>
      <c r="H195" s="147"/>
      <c r="I195" s="152">
        <f t="shared" si="3"/>
        <v>332</v>
      </c>
      <c r="J195" s="147"/>
      <c r="K195" s="147">
        <v>20</v>
      </c>
      <c r="L195" s="148">
        <v>0.73</v>
      </c>
      <c r="M195" s="147">
        <v>277</v>
      </c>
      <c r="N195" s="147"/>
      <c r="O195" s="115">
        <v>33432</v>
      </c>
      <c r="P195" s="115">
        <v>51514</v>
      </c>
    </row>
    <row r="196" spans="1:16" ht="30" x14ac:dyDescent="0.25">
      <c r="A196" s="115" t="s">
        <v>602</v>
      </c>
      <c r="B196" s="115" t="s">
        <v>185</v>
      </c>
      <c r="C196" s="108" t="s">
        <v>640</v>
      </c>
      <c r="D196" s="147"/>
      <c r="E196" s="147"/>
      <c r="F196" s="147"/>
      <c r="G196" s="147">
        <v>41</v>
      </c>
      <c r="H196" s="147"/>
      <c r="I196" s="152">
        <f t="shared" si="3"/>
        <v>41</v>
      </c>
      <c r="J196" s="147"/>
      <c r="K196" s="147">
        <v>11</v>
      </c>
      <c r="L196" s="148">
        <v>0.73</v>
      </c>
      <c r="M196" s="147">
        <v>13</v>
      </c>
      <c r="N196" s="147"/>
      <c r="O196" s="115">
        <v>33432</v>
      </c>
      <c r="P196" s="115">
        <v>51514</v>
      </c>
    </row>
    <row r="197" spans="1:16" ht="30" x14ac:dyDescent="0.25">
      <c r="A197" s="115" t="s">
        <v>602</v>
      </c>
      <c r="B197" s="115" t="s">
        <v>185</v>
      </c>
      <c r="C197" s="108" t="s">
        <v>641</v>
      </c>
      <c r="D197" s="147"/>
      <c r="E197" s="147"/>
      <c r="F197" s="147"/>
      <c r="G197" s="147">
        <v>24</v>
      </c>
      <c r="H197" s="147"/>
      <c r="I197" s="152">
        <f t="shared" si="3"/>
        <v>24</v>
      </c>
      <c r="J197" s="147"/>
      <c r="K197" s="147">
        <v>6</v>
      </c>
      <c r="L197" s="148">
        <v>0.73</v>
      </c>
      <c r="M197" s="147"/>
      <c r="N197" s="147">
        <v>1</v>
      </c>
      <c r="O197" s="115">
        <v>33432</v>
      </c>
      <c r="P197" s="115">
        <v>51514</v>
      </c>
    </row>
    <row r="198" spans="1:16" ht="30" x14ac:dyDescent="0.25">
      <c r="A198" s="115" t="s">
        <v>602</v>
      </c>
      <c r="B198" s="115" t="s">
        <v>185</v>
      </c>
      <c r="C198" s="108" t="s">
        <v>642</v>
      </c>
      <c r="D198" s="147"/>
      <c r="E198" s="147"/>
      <c r="F198" s="147"/>
      <c r="G198" s="147">
        <v>81</v>
      </c>
      <c r="H198" s="147"/>
      <c r="I198" s="152">
        <f t="shared" si="3"/>
        <v>81</v>
      </c>
      <c r="J198" s="147"/>
      <c r="K198" s="147">
        <v>9</v>
      </c>
      <c r="L198" s="148">
        <v>0.73</v>
      </c>
      <c r="M198" s="147">
        <v>50</v>
      </c>
      <c r="N198" s="147"/>
      <c r="O198" s="115">
        <v>33432</v>
      </c>
      <c r="P198" s="115">
        <v>51514</v>
      </c>
    </row>
    <row r="199" spans="1:16" ht="30" x14ac:dyDescent="0.25">
      <c r="A199" s="115" t="s">
        <v>602</v>
      </c>
      <c r="B199" s="115" t="s">
        <v>185</v>
      </c>
      <c r="C199" s="108" t="s">
        <v>643</v>
      </c>
      <c r="D199" s="147"/>
      <c r="E199" s="147"/>
      <c r="F199" s="147"/>
      <c r="G199" s="147">
        <v>254</v>
      </c>
      <c r="H199" s="147"/>
      <c r="I199" s="152">
        <f t="shared" si="3"/>
        <v>254</v>
      </c>
      <c r="J199" s="147"/>
      <c r="K199" s="147">
        <v>22</v>
      </c>
      <c r="L199" s="148">
        <v>0.73</v>
      </c>
      <c r="M199" s="147">
        <v>189</v>
      </c>
      <c r="N199" s="147">
        <v>1</v>
      </c>
      <c r="O199" s="115">
        <v>33432</v>
      </c>
      <c r="P199" s="115">
        <v>51514</v>
      </c>
    </row>
    <row r="200" spans="1:16" ht="30" x14ac:dyDescent="0.25">
      <c r="A200" s="115" t="s">
        <v>602</v>
      </c>
      <c r="B200" s="115" t="s">
        <v>185</v>
      </c>
      <c r="C200" s="108" t="s">
        <v>644</v>
      </c>
      <c r="D200" s="147"/>
      <c r="E200" s="147"/>
      <c r="F200" s="147"/>
      <c r="G200" s="147">
        <v>54</v>
      </c>
      <c r="H200" s="147"/>
      <c r="I200" s="152">
        <f t="shared" si="3"/>
        <v>54</v>
      </c>
      <c r="J200" s="147"/>
      <c r="K200" s="147">
        <v>17</v>
      </c>
      <c r="L200" s="148">
        <v>0.73</v>
      </c>
      <c r="M200" s="147"/>
      <c r="N200" s="147"/>
      <c r="O200" s="115">
        <v>33432</v>
      </c>
      <c r="P200" s="115">
        <v>51514</v>
      </c>
    </row>
    <row r="201" spans="1:16" x14ac:dyDescent="0.25">
      <c r="A201" s="115" t="s">
        <v>602</v>
      </c>
      <c r="B201" s="115" t="s">
        <v>185</v>
      </c>
      <c r="C201" s="108" t="s">
        <v>645</v>
      </c>
      <c r="D201" s="147"/>
      <c r="E201" s="147"/>
      <c r="F201" s="147"/>
      <c r="G201" s="147">
        <v>9</v>
      </c>
      <c r="H201" s="147"/>
      <c r="I201" s="152">
        <f t="shared" si="3"/>
        <v>9</v>
      </c>
      <c r="J201" s="147"/>
      <c r="K201" s="147">
        <v>5</v>
      </c>
      <c r="L201" s="148">
        <v>0.73</v>
      </c>
      <c r="M201" s="147"/>
      <c r="N201" s="147"/>
      <c r="O201" s="115">
        <v>33432</v>
      </c>
      <c r="P201" s="115">
        <v>51514</v>
      </c>
    </row>
    <row r="202" spans="1:16" ht="30" x14ac:dyDescent="0.25">
      <c r="A202" s="115" t="s">
        <v>602</v>
      </c>
      <c r="B202" s="115" t="s">
        <v>185</v>
      </c>
      <c r="C202" s="146" t="s">
        <v>646</v>
      </c>
      <c r="D202" s="147"/>
      <c r="E202" s="147"/>
      <c r="F202" s="147"/>
      <c r="G202" s="147">
        <v>186</v>
      </c>
      <c r="H202" s="147"/>
      <c r="I202" s="152">
        <f t="shared" si="3"/>
        <v>186</v>
      </c>
      <c r="J202" s="147"/>
      <c r="K202" s="147">
        <v>14</v>
      </c>
      <c r="L202" s="148">
        <v>0.73</v>
      </c>
      <c r="M202" s="147">
        <v>148</v>
      </c>
      <c r="N202" s="147"/>
      <c r="O202" s="115">
        <v>33432</v>
      </c>
      <c r="P202" s="115">
        <v>51514</v>
      </c>
    </row>
    <row r="203" spans="1:16" ht="30" x14ac:dyDescent="0.25">
      <c r="A203" s="115" t="s">
        <v>602</v>
      </c>
      <c r="B203" s="115" t="s">
        <v>185</v>
      </c>
      <c r="C203" s="108" t="s">
        <v>647</v>
      </c>
      <c r="D203" s="147"/>
      <c r="E203" s="147"/>
      <c r="F203" s="147"/>
      <c r="G203" s="147">
        <v>29</v>
      </c>
      <c r="H203" s="147"/>
      <c r="I203" s="152">
        <f t="shared" si="3"/>
        <v>29</v>
      </c>
      <c r="J203" s="147"/>
      <c r="K203" s="147">
        <v>5</v>
      </c>
      <c r="L203" s="148">
        <v>0.73</v>
      </c>
      <c r="M203" s="147">
        <v>15</v>
      </c>
      <c r="N203" s="147"/>
      <c r="O203" s="115">
        <v>33432</v>
      </c>
      <c r="P203" s="115">
        <v>51514</v>
      </c>
    </row>
    <row r="204" spans="1:16" ht="30" x14ac:dyDescent="0.25">
      <c r="A204" s="115" t="s">
        <v>602</v>
      </c>
      <c r="B204" s="115" t="s">
        <v>185</v>
      </c>
      <c r="C204" s="108" t="s">
        <v>648</v>
      </c>
      <c r="D204" s="147"/>
      <c r="E204" s="147"/>
      <c r="F204" s="147"/>
      <c r="G204" s="147">
        <v>24</v>
      </c>
      <c r="H204" s="147"/>
      <c r="I204" s="152">
        <f t="shared" ref="I204:I241" si="4">SUM(D204:H204)</f>
        <v>24</v>
      </c>
      <c r="J204" s="147"/>
      <c r="K204" s="147"/>
      <c r="L204" s="148">
        <v>0.73</v>
      </c>
      <c r="M204" s="147">
        <v>24</v>
      </c>
      <c r="N204" s="147"/>
      <c r="O204" s="115">
        <v>33432</v>
      </c>
      <c r="P204" s="115">
        <v>51514</v>
      </c>
    </row>
    <row r="205" spans="1:16" ht="30" x14ac:dyDescent="0.25">
      <c r="A205" s="115" t="s">
        <v>602</v>
      </c>
      <c r="B205" s="115" t="s">
        <v>185</v>
      </c>
      <c r="C205" s="105" t="s">
        <v>649</v>
      </c>
      <c r="D205" s="147"/>
      <c r="E205" s="147"/>
      <c r="F205" s="147"/>
      <c r="G205" s="147">
        <v>870</v>
      </c>
      <c r="H205" s="147"/>
      <c r="I205" s="152">
        <f t="shared" si="4"/>
        <v>870</v>
      </c>
      <c r="J205" s="147"/>
      <c r="K205" s="147">
        <v>85</v>
      </c>
      <c r="L205" s="148">
        <v>0.73</v>
      </c>
      <c r="M205" s="147">
        <v>695</v>
      </c>
      <c r="N205" s="147"/>
      <c r="O205" s="115">
        <v>33432</v>
      </c>
      <c r="P205" s="115">
        <v>51514</v>
      </c>
    </row>
    <row r="206" spans="1:16" ht="30" x14ac:dyDescent="0.25">
      <c r="A206" s="115" t="s">
        <v>602</v>
      </c>
      <c r="B206" s="115" t="s">
        <v>185</v>
      </c>
      <c r="C206" s="105" t="s">
        <v>650</v>
      </c>
      <c r="D206" s="147"/>
      <c r="E206" s="147"/>
      <c r="F206" s="147"/>
      <c r="G206" s="147">
        <v>287</v>
      </c>
      <c r="H206" s="147"/>
      <c r="I206" s="152">
        <f t="shared" si="4"/>
        <v>287</v>
      </c>
      <c r="J206" s="147"/>
      <c r="K206" s="147">
        <v>34</v>
      </c>
      <c r="L206" s="148">
        <v>0.73</v>
      </c>
      <c r="M206" s="147">
        <v>212</v>
      </c>
      <c r="N206" s="147"/>
      <c r="O206" s="115">
        <v>33432</v>
      </c>
      <c r="P206" s="115">
        <v>51514</v>
      </c>
    </row>
    <row r="207" spans="1:16" x14ac:dyDescent="0.25">
      <c r="A207" s="115" t="s">
        <v>602</v>
      </c>
      <c r="B207" s="115" t="s">
        <v>185</v>
      </c>
      <c r="C207" s="105" t="s">
        <v>628</v>
      </c>
      <c r="D207" s="147"/>
      <c r="E207" s="147"/>
      <c r="F207" s="147"/>
      <c r="G207" s="147">
        <v>73</v>
      </c>
      <c r="H207" s="147"/>
      <c r="I207" s="152">
        <f t="shared" si="4"/>
        <v>73</v>
      </c>
      <c r="J207" s="147"/>
      <c r="K207" s="147">
        <v>24</v>
      </c>
      <c r="L207" s="148">
        <v>0.73</v>
      </c>
      <c r="M207" s="147"/>
      <c r="N207" s="147">
        <v>1</v>
      </c>
      <c r="O207" s="115">
        <v>33432</v>
      </c>
      <c r="P207" s="115">
        <v>51514</v>
      </c>
    </row>
    <row r="208" spans="1:16" x14ac:dyDescent="0.25">
      <c r="A208" s="115" t="s">
        <v>602</v>
      </c>
      <c r="B208" s="115" t="s">
        <v>185</v>
      </c>
      <c r="C208" s="108" t="s">
        <v>245</v>
      </c>
      <c r="D208" s="147"/>
      <c r="E208" s="147"/>
      <c r="F208" s="147"/>
      <c r="G208" s="147">
        <v>196</v>
      </c>
      <c r="H208" s="147"/>
      <c r="I208" s="152">
        <f t="shared" si="4"/>
        <v>196</v>
      </c>
      <c r="J208" s="147"/>
      <c r="K208" s="147"/>
      <c r="L208" s="148">
        <v>0.73</v>
      </c>
      <c r="M208" s="147">
        <v>196</v>
      </c>
      <c r="N208" s="147"/>
      <c r="O208" s="115">
        <v>33432</v>
      </c>
      <c r="P208" s="115">
        <v>51514</v>
      </c>
    </row>
    <row r="209" spans="1:16" ht="30" x14ac:dyDescent="0.25">
      <c r="A209" s="115" t="s">
        <v>602</v>
      </c>
      <c r="B209" s="115" t="s">
        <v>185</v>
      </c>
      <c r="C209" s="105" t="s">
        <v>651</v>
      </c>
      <c r="D209" s="147"/>
      <c r="E209" s="147"/>
      <c r="F209" s="147"/>
      <c r="G209" s="147">
        <v>5</v>
      </c>
      <c r="H209" s="147"/>
      <c r="I209" s="152">
        <f t="shared" si="4"/>
        <v>5</v>
      </c>
      <c r="J209" s="147"/>
      <c r="K209" s="147">
        <v>5</v>
      </c>
      <c r="L209" s="148">
        <v>0.73</v>
      </c>
      <c r="M209" s="147"/>
      <c r="N209" s="147"/>
      <c r="O209" s="115">
        <v>33432</v>
      </c>
      <c r="P209" s="115">
        <v>51514</v>
      </c>
    </row>
    <row r="210" spans="1:16" x14ac:dyDescent="0.25">
      <c r="A210" s="115" t="s">
        <v>602</v>
      </c>
      <c r="B210" s="115" t="s">
        <v>185</v>
      </c>
      <c r="C210" s="108" t="s">
        <v>256</v>
      </c>
      <c r="D210" s="147"/>
      <c r="E210" s="147"/>
      <c r="F210" s="147"/>
      <c r="G210" s="147">
        <v>16</v>
      </c>
      <c r="H210" s="147"/>
      <c r="I210" s="152">
        <f t="shared" si="4"/>
        <v>16</v>
      </c>
      <c r="J210" s="147"/>
      <c r="K210" s="147">
        <v>6</v>
      </c>
      <c r="L210" s="148">
        <v>0.73</v>
      </c>
      <c r="M210" s="147">
        <v>1</v>
      </c>
      <c r="N210" s="147"/>
      <c r="O210" s="115">
        <v>33432</v>
      </c>
      <c r="P210" s="115">
        <v>51514</v>
      </c>
    </row>
    <row r="211" spans="1:16" x14ac:dyDescent="0.25">
      <c r="A211" s="115" t="s">
        <v>602</v>
      </c>
      <c r="B211" s="115" t="s">
        <v>185</v>
      </c>
      <c r="C211" s="108" t="s">
        <v>188</v>
      </c>
      <c r="D211" s="147"/>
      <c r="E211" s="147"/>
      <c r="F211" s="147"/>
      <c r="G211" s="147">
        <v>235</v>
      </c>
      <c r="H211" s="147"/>
      <c r="I211" s="152">
        <f t="shared" si="4"/>
        <v>235</v>
      </c>
      <c r="J211" s="147"/>
      <c r="K211" s="147"/>
      <c r="L211" s="148">
        <v>0.73</v>
      </c>
      <c r="M211" s="147">
        <v>235</v>
      </c>
      <c r="N211" s="147"/>
      <c r="O211" s="115">
        <v>33432</v>
      </c>
      <c r="P211" s="115">
        <v>51514</v>
      </c>
    </row>
    <row r="212" spans="1:16" x14ac:dyDescent="0.25">
      <c r="A212" s="115" t="s">
        <v>602</v>
      </c>
      <c r="B212" s="115" t="s">
        <v>185</v>
      </c>
      <c r="C212" s="105" t="s">
        <v>480</v>
      </c>
      <c r="D212" s="147"/>
      <c r="E212" s="147"/>
      <c r="F212" s="147"/>
      <c r="G212" s="147">
        <v>382</v>
      </c>
      <c r="H212" s="147"/>
      <c r="I212" s="152">
        <f t="shared" si="4"/>
        <v>382</v>
      </c>
      <c r="J212" s="147"/>
      <c r="K212" s="147"/>
      <c r="L212" s="148">
        <v>0.73</v>
      </c>
      <c r="M212" s="147">
        <v>382</v>
      </c>
      <c r="N212" s="147"/>
      <c r="O212" s="115">
        <v>33432</v>
      </c>
      <c r="P212" s="115">
        <v>51514</v>
      </c>
    </row>
    <row r="213" spans="1:16" x14ac:dyDescent="0.25">
      <c r="A213" s="115" t="s">
        <v>602</v>
      </c>
      <c r="B213" s="115" t="s">
        <v>186</v>
      </c>
      <c r="C213" s="108" t="s">
        <v>189</v>
      </c>
      <c r="D213" s="147"/>
      <c r="E213" s="108"/>
      <c r="F213" s="147">
        <v>35</v>
      </c>
      <c r="G213" s="108"/>
      <c r="H213" s="108"/>
      <c r="I213" s="152">
        <f t="shared" si="4"/>
        <v>35</v>
      </c>
      <c r="J213" s="108"/>
      <c r="K213" s="108"/>
      <c r="L213" s="108"/>
      <c r="M213" s="108">
        <v>2</v>
      </c>
      <c r="N213" s="108"/>
      <c r="O213" s="115">
        <v>45800</v>
      </c>
      <c r="P213" s="115">
        <v>59922</v>
      </c>
    </row>
    <row r="214" spans="1:16" ht="30" x14ac:dyDescent="0.25">
      <c r="A214" s="115" t="s">
        <v>602</v>
      </c>
      <c r="B214" s="115" t="s">
        <v>186</v>
      </c>
      <c r="C214" s="108" t="s">
        <v>652</v>
      </c>
      <c r="D214" s="147"/>
      <c r="E214" s="108"/>
      <c r="F214" s="147">
        <v>19</v>
      </c>
      <c r="G214" s="108"/>
      <c r="H214" s="108"/>
      <c r="I214" s="152">
        <f t="shared" si="4"/>
        <v>19</v>
      </c>
      <c r="J214" s="108"/>
      <c r="K214" s="108"/>
      <c r="L214" s="108"/>
      <c r="M214" s="108"/>
      <c r="N214" s="108"/>
      <c r="O214" s="115">
        <v>45800</v>
      </c>
      <c r="P214" s="115">
        <v>59922</v>
      </c>
    </row>
    <row r="215" spans="1:16" x14ac:dyDescent="0.25">
      <c r="A215" s="115" t="s">
        <v>602</v>
      </c>
      <c r="B215" s="115" t="s">
        <v>186</v>
      </c>
      <c r="C215" s="108" t="s">
        <v>653</v>
      </c>
      <c r="D215" s="147"/>
      <c r="E215" s="108"/>
      <c r="F215" s="147">
        <v>17</v>
      </c>
      <c r="G215" s="108"/>
      <c r="H215" s="108"/>
      <c r="I215" s="152">
        <f t="shared" si="4"/>
        <v>17</v>
      </c>
      <c r="J215" s="108"/>
      <c r="K215" s="108"/>
      <c r="L215" s="108"/>
      <c r="M215" s="108"/>
      <c r="N215" s="108"/>
      <c r="O215" s="115">
        <v>45800</v>
      </c>
      <c r="P215" s="115">
        <v>59922</v>
      </c>
    </row>
    <row r="216" spans="1:16" x14ac:dyDescent="0.25">
      <c r="A216" s="115" t="s">
        <v>602</v>
      </c>
      <c r="B216" s="115" t="s">
        <v>186</v>
      </c>
      <c r="C216" s="108" t="s">
        <v>654</v>
      </c>
      <c r="D216" s="147"/>
      <c r="E216" s="108"/>
      <c r="F216" s="147">
        <v>12</v>
      </c>
      <c r="G216" s="108"/>
      <c r="H216" s="108"/>
      <c r="I216" s="152">
        <f t="shared" si="4"/>
        <v>12</v>
      </c>
      <c r="J216" s="108"/>
      <c r="K216" s="108"/>
      <c r="L216" s="108"/>
      <c r="M216" s="108"/>
      <c r="N216" s="108"/>
      <c r="O216" s="115">
        <v>45800</v>
      </c>
      <c r="P216" s="115">
        <v>59922</v>
      </c>
    </row>
    <row r="217" spans="1:16" x14ac:dyDescent="0.25">
      <c r="A217" s="115" t="s">
        <v>602</v>
      </c>
      <c r="B217" s="115" t="s">
        <v>186</v>
      </c>
      <c r="C217" s="108" t="s">
        <v>247</v>
      </c>
      <c r="D217" s="147"/>
      <c r="E217" s="108"/>
      <c r="F217" s="147">
        <v>3</v>
      </c>
      <c r="G217" s="108"/>
      <c r="H217" s="108"/>
      <c r="I217" s="152">
        <f t="shared" si="4"/>
        <v>3</v>
      </c>
      <c r="J217" s="108"/>
      <c r="K217" s="108"/>
      <c r="L217" s="108"/>
      <c r="M217" s="108"/>
      <c r="N217" s="108"/>
      <c r="O217" s="115">
        <v>45800</v>
      </c>
      <c r="P217" s="115">
        <v>59922</v>
      </c>
    </row>
    <row r="218" spans="1:16" x14ac:dyDescent="0.25">
      <c r="A218" s="115" t="s">
        <v>602</v>
      </c>
      <c r="B218" s="115" t="s">
        <v>186</v>
      </c>
      <c r="C218" s="108" t="s">
        <v>655</v>
      </c>
      <c r="D218" s="147">
        <v>23</v>
      </c>
      <c r="E218" s="108"/>
      <c r="F218" s="147">
        <v>205</v>
      </c>
      <c r="G218" s="108"/>
      <c r="H218" s="108"/>
      <c r="I218" s="152">
        <f t="shared" si="4"/>
        <v>228</v>
      </c>
      <c r="J218" s="108"/>
      <c r="K218" s="108"/>
      <c r="L218" s="108"/>
      <c r="M218" s="108">
        <v>1</v>
      </c>
      <c r="N218" s="108">
        <v>1</v>
      </c>
      <c r="O218" s="115">
        <v>45800</v>
      </c>
      <c r="P218" s="115">
        <v>59922</v>
      </c>
    </row>
    <row r="219" spans="1:16" ht="30" x14ac:dyDescent="0.25">
      <c r="A219" s="115" t="s">
        <v>602</v>
      </c>
      <c r="B219" s="115" t="s">
        <v>186</v>
      </c>
      <c r="C219" s="108" t="s">
        <v>479</v>
      </c>
      <c r="D219" s="147"/>
      <c r="E219" s="108"/>
      <c r="F219" s="147">
        <v>36</v>
      </c>
      <c r="G219" s="108"/>
      <c r="H219" s="108"/>
      <c r="I219" s="152">
        <f t="shared" si="4"/>
        <v>36</v>
      </c>
      <c r="J219" s="108"/>
      <c r="K219" s="108"/>
      <c r="L219" s="108"/>
      <c r="M219" s="108"/>
      <c r="N219" s="108"/>
      <c r="O219" s="115">
        <v>45800</v>
      </c>
      <c r="P219" s="115">
        <v>59922</v>
      </c>
    </row>
    <row r="220" spans="1:16" x14ac:dyDescent="0.25">
      <c r="A220" s="115" t="s">
        <v>602</v>
      </c>
      <c r="B220" s="115" t="s">
        <v>186</v>
      </c>
      <c r="C220" s="108" t="s">
        <v>219</v>
      </c>
      <c r="D220" s="147"/>
      <c r="E220" s="108"/>
      <c r="F220" s="147">
        <v>8</v>
      </c>
      <c r="G220" s="108"/>
      <c r="H220" s="108"/>
      <c r="I220" s="152">
        <f t="shared" si="4"/>
        <v>8</v>
      </c>
      <c r="J220" s="108"/>
      <c r="K220" s="108"/>
      <c r="L220" s="108"/>
      <c r="M220" s="108"/>
      <c r="N220" s="108"/>
      <c r="O220" s="115">
        <v>45800</v>
      </c>
      <c r="P220" s="115">
        <v>59922</v>
      </c>
    </row>
    <row r="221" spans="1:16" ht="30" x14ac:dyDescent="0.25">
      <c r="A221" s="115" t="s">
        <v>602</v>
      </c>
      <c r="B221" s="115" t="s">
        <v>186</v>
      </c>
      <c r="C221" s="108" t="s">
        <v>656</v>
      </c>
      <c r="D221" s="150"/>
      <c r="E221" s="151"/>
      <c r="F221" s="150">
        <v>8</v>
      </c>
      <c r="G221" s="151"/>
      <c r="H221" s="151"/>
      <c r="I221" s="152">
        <f t="shared" si="4"/>
        <v>8</v>
      </c>
      <c r="J221" s="151"/>
      <c r="K221" s="151"/>
      <c r="L221" s="151"/>
      <c r="M221" s="151"/>
      <c r="N221" s="151"/>
      <c r="O221" s="115">
        <v>45800</v>
      </c>
      <c r="P221" s="115">
        <v>59922</v>
      </c>
    </row>
    <row r="222" spans="1:16" x14ac:dyDescent="0.25">
      <c r="A222" s="115" t="s">
        <v>602</v>
      </c>
      <c r="B222" s="115" t="s">
        <v>186</v>
      </c>
      <c r="C222" s="108" t="s">
        <v>420</v>
      </c>
      <c r="D222" s="147"/>
      <c r="E222" s="108"/>
      <c r="F222" s="147">
        <v>35</v>
      </c>
      <c r="G222" s="108">
        <v>17</v>
      </c>
      <c r="H222" s="108"/>
      <c r="I222" s="152">
        <f t="shared" si="4"/>
        <v>52</v>
      </c>
      <c r="J222" s="108"/>
      <c r="K222" s="108"/>
      <c r="L222" s="108"/>
      <c r="M222" s="108">
        <v>4</v>
      </c>
      <c r="N222" s="108">
        <v>1</v>
      </c>
      <c r="O222" s="115">
        <v>45800</v>
      </c>
      <c r="P222" s="115">
        <v>59922</v>
      </c>
    </row>
    <row r="223" spans="1:16" ht="30" x14ac:dyDescent="0.25">
      <c r="A223" s="115" t="s">
        <v>602</v>
      </c>
      <c r="B223" s="115" t="s">
        <v>186</v>
      </c>
      <c r="C223" s="105" t="s">
        <v>479</v>
      </c>
      <c r="D223" s="147">
        <v>11</v>
      </c>
      <c r="E223" s="105"/>
      <c r="F223" s="147">
        <v>43</v>
      </c>
      <c r="G223" s="105">
        <v>20</v>
      </c>
      <c r="H223" s="105"/>
      <c r="I223" s="152">
        <f t="shared" si="4"/>
        <v>74</v>
      </c>
      <c r="J223" s="105"/>
      <c r="K223" s="105"/>
      <c r="L223" s="105"/>
      <c r="M223" s="105">
        <v>1</v>
      </c>
      <c r="N223" s="105">
        <v>1</v>
      </c>
      <c r="O223" s="115">
        <v>45800</v>
      </c>
      <c r="P223" s="115">
        <v>59922</v>
      </c>
    </row>
    <row r="224" spans="1:16" ht="30" x14ac:dyDescent="0.25">
      <c r="A224" s="115" t="s">
        <v>602</v>
      </c>
      <c r="B224" s="115" t="s">
        <v>186</v>
      </c>
      <c r="C224" s="108" t="s">
        <v>474</v>
      </c>
      <c r="D224" s="147">
        <v>13</v>
      </c>
      <c r="E224" s="108"/>
      <c r="F224" s="147">
        <v>72</v>
      </c>
      <c r="G224" s="108">
        <v>12</v>
      </c>
      <c r="H224" s="108"/>
      <c r="I224" s="152">
        <f t="shared" si="4"/>
        <v>97</v>
      </c>
      <c r="J224" s="108"/>
      <c r="K224" s="108"/>
      <c r="L224" s="108"/>
      <c r="M224" s="108"/>
      <c r="N224" s="108"/>
      <c r="O224" s="115">
        <v>45800</v>
      </c>
      <c r="P224" s="115">
        <v>59922</v>
      </c>
    </row>
    <row r="225" spans="1:16" x14ac:dyDescent="0.25">
      <c r="A225" s="115" t="s">
        <v>602</v>
      </c>
      <c r="B225" s="115" t="s">
        <v>186</v>
      </c>
      <c r="C225" s="105" t="s">
        <v>657</v>
      </c>
      <c r="D225" s="150"/>
      <c r="E225" s="115"/>
      <c r="F225" s="150">
        <v>17</v>
      </c>
      <c r="G225" s="115"/>
      <c r="H225" s="115"/>
      <c r="I225" s="152">
        <f t="shared" si="4"/>
        <v>17</v>
      </c>
      <c r="J225" s="115"/>
      <c r="K225" s="115"/>
      <c r="L225" s="115"/>
      <c r="M225" s="115"/>
      <c r="N225" s="115"/>
      <c r="O225" s="115">
        <v>45800</v>
      </c>
      <c r="P225" s="115">
        <v>59922</v>
      </c>
    </row>
    <row r="226" spans="1:16" x14ac:dyDescent="0.25">
      <c r="A226" s="115" t="s">
        <v>602</v>
      </c>
      <c r="B226" s="115" t="s">
        <v>186</v>
      </c>
      <c r="C226" s="108" t="s">
        <v>426</v>
      </c>
      <c r="D226" s="147"/>
      <c r="E226" s="108"/>
      <c r="F226" s="147">
        <v>45</v>
      </c>
      <c r="G226" s="108"/>
      <c r="H226" s="108"/>
      <c r="I226" s="152">
        <f t="shared" si="4"/>
        <v>45</v>
      </c>
      <c r="J226" s="108"/>
      <c r="K226" s="108"/>
      <c r="L226" s="108"/>
      <c r="M226" s="108"/>
      <c r="N226" s="108"/>
      <c r="O226" s="115">
        <v>45800</v>
      </c>
      <c r="P226" s="115">
        <v>59922</v>
      </c>
    </row>
    <row r="227" spans="1:16" x14ac:dyDescent="0.25">
      <c r="A227" s="115" t="s">
        <v>602</v>
      </c>
      <c r="B227" s="115" t="s">
        <v>186</v>
      </c>
      <c r="C227" s="108" t="s">
        <v>245</v>
      </c>
      <c r="D227" s="147"/>
      <c r="E227" s="108"/>
      <c r="F227" s="147">
        <v>63</v>
      </c>
      <c r="G227" s="108"/>
      <c r="H227" s="108"/>
      <c r="I227" s="152">
        <f t="shared" si="4"/>
        <v>63</v>
      </c>
      <c r="J227" s="108"/>
      <c r="K227" s="108"/>
      <c r="L227" s="108"/>
      <c r="M227" s="108">
        <v>3</v>
      </c>
      <c r="N227" s="108"/>
      <c r="O227" s="115">
        <v>45800</v>
      </c>
      <c r="P227" s="115">
        <v>59922</v>
      </c>
    </row>
    <row r="228" spans="1:16" ht="30" x14ac:dyDescent="0.25">
      <c r="A228" s="115" t="s">
        <v>602</v>
      </c>
      <c r="B228" s="115" t="s">
        <v>186</v>
      </c>
      <c r="C228" s="108" t="s">
        <v>658</v>
      </c>
      <c r="D228" s="147"/>
      <c r="E228" s="108"/>
      <c r="F228" s="147">
        <v>32</v>
      </c>
      <c r="G228" s="108"/>
      <c r="H228" s="108"/>
      <c r="I228" s="152">
        <f t="shared" si="4"/>
        <v>32</v>
      </c>
      <c r="J228" s="108"/>
      <c r="K228" s="108"/>
      <c r="L228" s="108"/>
      <c r="M228" s="108"/>
      <c r="N228" s="108">
        <v>2</v>
      </c>
      <c r="O228" s="115">
        <v>45800</v>
      </c>
      <c r="P228" s="115">
        <v>59922</v>
      </c>
    </row>
    <row r="229" spans="1:16" x14ac:dyDescent="0.25">
      <c r="A229" s="115" t="s">
        <v>602</v>
      </c>
      <c r="B229" s="115" t="s">
        <v>186</v>
      </c>
      <c r="C229" s="108" t="s">
        <v>188</v>
      </c>
      <c r="D229" s="147"/>
      <c r="E229" s="108"/>
      <c r="F229" s="147">
        <v>15</v>
      </c>
      <c r="G229" s="108"/>
      <c r="H229" s="108"/>
      <c r="I229" s="152">
        <f t="shared" si="4"/>
        <v>15</v>
      </c>
      <c r="J229" s="108"/>
      <c r="K229" s="108"/>
      <c r="L229" s="108"/>
      <c r="M229" s="108"/>
      <c r="N229" s="108"/>
      <c r="O229" s="115">
        <v>45800</v>
      </c>
      <c r="P229" s="115">
        <v>59922</v>
      </c>
    </row>
    <row r="230" spans="1:16" ht="30" x14ac:dyDescent="0.25">
      <c r="A230" s="115" t="s">
        <v>602</v>
      </c>
      <c r="B230" s="115" t="s">
        <v>186</v>
      </c>
      <c r="C230" s="108" t="s">
        <v>659</v>
      </c>
      <c r="D230" s="147">
        <v>5</v>
      </c>
      <c r="E230" s="108"/>
      <c r="F230" s="147">
        <v>56</v>
      </c>
      <c r="G230" s="108"/>
      <c r="H230" s="108"/>
      <c r="I230" s="152">
        <f t="shared" si="4"/>
        <v>61</v>
      </c>
      <c r="J230" s="108"/>
      <c r="K230" s="108"/>
      <c r="L230" s="108"/>
      <c r="M230" s="108"/>
      <c r="N230" s="108"/>
      <c r="O230" s="115">
        <v>45800</v>
      </c>
      <c r="P230" s="115">
        <v>59922</v>
      </c>
    </row>
    <row r="231" spans="1:16" x14ac:dyDescent="0.25">
      <c r="A231" s="115" t="s">
        <v>602</v>
      </c>
      <c r="B231" s="115" t="s">
        <v>186</v>
      </c>
      <c r="C231" s="105" t="s">
        <v>244</v>
      </c>
      <c r="D231" s="150"/>
      <c r="E231" s="115"/>
      <c r="F231" s="150">
        <v>7</v>
      </c>
      <c r="G231" s="115"/>
      <c r="H231" s="115"/>
      <c r="I231" s="152">
        <f t="shared" si="4"/>
        <v>7</v>
      </c>
      <c r="J231" s="115"/>
      <c r="K231" s="115"/>
      <c r="L231" s="115"/>
      <c r="M231" s="115"/>
      <c r="N231" s="115"/>
      <c r="O231" s="115">
        <v>45800</v>
      </c>
      <c r="P231" s="115">
        <v>59922</v>
      </c>
    </row>
    <row r="232" spans="1:16" ht="30" x14ac:dyDescent="0.25">
      <c r="A232" s="115" t="s">
        <v>602</v>
      </c>
      <c r="B232" s="115" t="s">
        <v>186</v>
      </c>
      <c r="C232" s="105" t="s">
        <v>660</v>
      </c>
      <c r="D232" s="150"/>
      <c r="E232" s="115"/>
      <c r="F232" s="150">
        <v>84</v>
      </c>
      <c r="G232" s="115"/>
      <c r="H232" s="115"/>
      <c r="I232" s="152">
        <f t="shared" si="4"/>
        <v>84</v>
      </c>
      <c r="J232" s="115"/>
      <c r="K232" s="115"/>
      <c r="L232" s="115"/>
      <c r="M232" s="115">
        <v>2</v>
      </c>
      <c r="N232" s="115">
        <v>1</v>
      </c>
      <c r="O232" s="115">
        <v>45800</v>
      </c>
      <c r="P232" s="115">
        <v>59922</v>
      </c>
    </row>
    <row r="233" spans="1:16" x14ac:dyDescent="0.25">
      <c r="A233" s="115" t="s">
        <v>602</v>
      </c>
      <c r="B233" s="115" t="s">
        <v>186</v>
      </c>
      <c r="C233" s="108" t="s">
        <v>189</v>
      </c>
      <c r="D233" s="147"/>
      <c r="E233" s="108"/>
      <c r="F233" s="147">
        <v>6</v>
      </c>
      <c r="G233" s="108"/>
      <c r="H233" s="108"/>
      <c r="I233" s="152">
        <f t="shared" si="4"/>
        <v>6</v>
      </c>
      <c r="J233" s="108"/>
      <c r="K233" s="108"/>
      <c r="L233" s="108"/>
      <c r="M233" s="108">
        <v>1</v>
      </c>
      <c r="N233" s="108"/>
      <c r="O233" s="115">
        <v>45800</v>
      </c>
      <c r="P233" s="115">
        <v>59922</v>
      </c>
    </row>
    <row r="234" spans="1:16" x14ac:dyDescent="0.25">
      <c r="A234" s="115" t="s">
        <v>602</v>
      </c>
      <c r="B234" s="115" t="s">
        <v>186</v>
      </c>
      <c r="C234" s="108" t="s">
        <v>188</v>
      </c>
      <c r="D234" s="147"/>
      <c r="E234" s="108"/>
      <c r="F234" s="147">
        <v>12</v>
      </c>
      <c r="G234" s="108"/>
      <c r="H234" s="108"/>
      <c r="I234" s="152">
        <f t="shared" si="4"/>
        <v>12</v>
      </c>
      <c r="J234" s="108"/>
      <c r="K234" s="108"/>
      <c r="L234" s="108"/>
      <c r="M234" s="108">
        <v>3</v>
      </c>
      <c r="N234" s="108"/>
      <c r="O234" s="115">
        <v>45800</v>
      </c>
      <c r="P234" s="115">
        <v>59922</v>
      </c>
    </row>
    <row r="235" spans="1:16" x14ac:dyDescent="0.25">
      <c r="A235" s="115" t="s">
        <v>602</v>
      </c>
      <c r="B235" s="115" t="s">
        <v>186</v>
      </c>
      <c r="C235" s="105" t="s">
        <v>269</v>
      </c>
      <c r="D235" s="150"/>
      <c r="E235" s="115"/>
      <c r="F235" s="150">
        <v>13</v>
      </c>
      <c r="G235" s="115"/>
      <c r="H235" s="115"/>
      <c r="I235" s="152">
        <f t="shared" si="4"/>
        <v>13</v>
      </c>
      <c r="J235" s="115"/>
      <c r="K235" s="115"/>
      <c r="L235" s="115"/>
      <c r="M235" s="115"/>
      <c r="N235" s="115"/>
      <c r="O235" s="115">
        <v>45800</v>
      </c>
      <c r="P235" s="115">
        <v>59922</v>
      </c>
    </row>
    <row r="236" spans="1:16" x14ac:dyDescent="0.25">
      <c r="A236" s="115" t="s">
        <v>602</v>
      </c>
      <c r="B236" s="115" t="s">
        <v>186</v>
      </c>
      <c r="C236" s="108" t="s">
        <v>247</v>
      </c>
      <c r="D236" s="147"/>
      <c r="E236" s="108"/>
      <c r="F236" s="147">
        <v>9</v>
      </c>
      <c r="G236" s="108"/>
      <c r="H236" s="108"/>
      <c r="I236" s="152">
        <f t="shared" si="4"/>
        <v>9</v>
      </c>
      <c r="J236" s="108"/>
      <c r="K236" s="108"/>
      <c r="L236" s="108"/>
      <c r="M236" s="108"/>
      <c r="N236" s="108"/>
      <c r="O236" s="115">
        <v>45800</v>
      </c>
      <c r="P236" s="115">
        <v>59922</v>
      </c>
    </row>
    <row r="237" spans="1:16" x14ac:dyDescent="0.25">
      <c r="A237" s="115" t="s">
        <v>602</v>
      </c>
      <c r="B237" s="115" t="s">
        <v>186</v>
      </c>
      <c r="C237" s="108" t="s">
        <v>249</v>
      </c>
      <c r="D237" s="147"/>
      <c r="E237" s="108"/>
      <c r="F237" s="147">
        <v>25</v>
      </c>
      <c r="G237" s="108"/>
      <c r="H237" s="108"/>
      <c r="I237" s="152">
        <f t="shared" si="4"/>
        <v>25</v>
      </c>
      <c r="J237" s="108"/>
      <c r="K237" s="108"/>
      <c r="L237" s="108"/>
      <c r="M237" s="108">
        <v>1</v>
      </c>
      <c r="N237" s="108">
        <v>3</v>
      </c>
      <c r="O237" s="115">
        <v>45800</v>
      </c>
      <c r="P237" s="115">
        <v>59922</v>
      </c>
    </row>
    <row r="238" spans="1:16" ht="30" x14ac:dyDescent="0.25">
      <c r="A238" s="115" t="s">
        <v>602</v>
      </c>
      <c r="B238" s="115" t="s">
        <v>186</v>
      </c>
      <c r="C238" s="108" t="s">
        <v>661</v>
      </c>
      <c r="D238" s="147"/>
      <c r="E238" s="108"/>
      <c r="F238" s="147">
        <v>14</v>
      </c>
      <c r="G238" s="108"/>
      <c r="H238" s="108"/>
      <c r="I238" s="152">
        <f t="shared" si="4"/>
        <v>14</v>
      </c>
      <c r="J238" s="108"/>
      <c r="K238" s="108"/>
      <c r="L238" s="108"/>
      <c r="M238" s="108">
        <v>1</v>
      </c>
      <c r="N238" s="108">
        <v>2</v>
      </c>
      <c r="O238" s="115">
        <v>45800</v>
      </c>
      <c r="P238" s="115">
        <v>59922</v>
      </c>
    </row>
    <row r="239" spans="1:16" ht="30" x14ac:dyDescent="0.25">
      <c r="A239" s="115" t="s">
        <v>602</v>
      </c>
      <c r="B239" s="115" t="s">
        <v>186</v>
      </c>
      <c r="C239" s="108" t="s">
        <v>662</v>
      </c>
      <c r="D239" s="147"/>
      <c r="E239" s="108"/>
      <c r="F239" s="147">
        <v>16</v>
      </c>
      <c r="G239" s="108"/>
      <c r="H239" s="108"/>
      <c r="I239" s="152">
        <f t="shared" si="4"/>
        <v>16</v>
      </c>
      <c r="J239" s="108"/>
      <c r="K239" s="108"/>
      <c r="L239" s="108"/>
      <c r="M239" s="108">
        <v>3</v>
      </c>
      <c r="N239" s="108">
        <v>2</v>
      </c>
      <c r="O239" s="115">
        <v>45800</v>
      </c>
      <c r="P239" s="115">
        <v>59922</v>
      </c>
    </row>
    <row r="240" spans="1:16" x14ac:dyDescent="0.25">
      <c r="A240" s="115" t="s">
        <v>602</v>
      </c>
      <c r="B240" s="115" t="s">
        <v>186</v>
      </c>
      <c r="C240" s="108" t="s">
        <v>611</v>
      </c>
      <c r="D240" s="147"/>
      <c r="E240" s="108"/>
      <c r="F240" s="147">
        <v>3</v>
      </c>
      <c r="G240" s="108"/>
      <c r="H240" s="108"/>
      <c r="I240" s="152">
        <f t="shared" si="4"/>
        <v>3</v>
      </c>
      <c r="J240" s="108"/>
      <c r="K240" s="108"/>
      <c r="L240" s="108"/>
      <c r="M240" s="108"/>
      <c r="N240" s="108"/>
      <c r="O240" s="115">
        <v>45800</v>
      </c>
      <c r="P240" s="115">
        <v>59922</v>
      </c>
    </row>
    <row r="241" spans="1:17" x14ac:dyDescent="0.25">
      <c r="A241" s="115" t="s">
        <v>602</v>
      </c>
      <c r="B241" s="115" t="s">
        <v>186</v>
      </c>
      <c r="C241" s="108" t="s">
        <v>480</v>
      </c>
      <c r="D241" s="147"/>
      <c r="E241" s="108"/>
      <c r="F241" s="147">
        <v>22</v>
      </c>
      <c r="G241" s="108"/>
      <c r="H241" s="108"/>
      <c r="I241" s="152">
        <f t="shared" si="4"/>
        <v>22</v>
      </c>
      <c r="J241" s="108"/>
      <c r="K241" s="108"/>
      <c r="L241" s="108">
        <v>0</v>
      </c>
      <c r="M241" s="108"/>
      <c r="N241" s="108"/>
      <c r="O241" s="115">
        <v>45800</v>
      </c>
      <c r="P241" s="115">
        <v>59922</v>
      </c>
    </row>
    <row r="242" spans="1:17" x14ac:dyDescent="0.25">
      <c r="A242" s="116" t="s">
        <v>602</v>
      </c>
      <c r="B242" s="116"/>
      <c r="C242" s="116"/>
      <c r="D242" s="116">
        <f>SUM(D139:D241)</f>
        <v>1162</v>
      </c>
      <c r="E242" s="116">
        <f>SUM(E139:E241)</f>
        <v>0</v>
      </c>
      <c r="F242" s="116">
        <f t="shared" ref="F242:K242" si="5">SUM(F139:F241)</f>
        <v>4844</v>
      </c>
      <c r="G242" s="116">
        <f t="shared" si="5"/>
        <v>6449</v>
      </c>
      <c r="H242" s="116">
        <f t="shared" si="5"/>
        <v>62</v>
      </c>
      <c r="I242" s="116">
        <f t="shared" si="5"/>
        <v>12517</v>
      </c>
      <c r="J242" s="116">
        <f t="shared" si="5"/>
        <v>254</v>
      </c>
      <c r="K242" s="116">
        <f t="shared" si="5"/>
        <v>1802</v>
      </c>
      <c r="L242" s="131">
        <v>0.73</v>
      </c>
      <c r="M242" s="116">
        <f>SUM(M139:M241)</f>
        <v>3343</v>
      </c>
      <c r="N242" s="116">
        <f>SUM(N139:N241)</f>
        <v>73</v>
      </c>
      <c r="O242" s="116"/>
      <c r="P242" s="116"/>
      <c r="Q242">
        <f>H242+G242+F242+D242</f>
        <v>12517</v>
      </c>
    </row>
    <row r="243" spans="1:17" x14ac:dyDescent="0.25">
      <c r="A243" s="22" t="s">
        <v>107</v>
      </c>
    </row>
    <row r="244" spans="1:17" ht="45" x14ac:dyDescent="0.25">
      <c r="A244" s="68" t="s">
        <v>543</v>
      </c>
      <c r="B244" s="68" t="s">
        <v>185</v>
      </c>
      <c r="C244" s="68" t="s">
        <v>544</v>
      </c>
      <c r="D244" s="68">
        <v>50</v>
      </c>
      <c r="E244" s="68"/>
      <c r="F244" s="68">
        <v>11</v>
      </c>
      <c r="G244" s="68">
        <v>21</v>
      </c>
      <c r="H244" s="68"/>
      <c r="I244" s="71">
        <f>D244+F244+G244</f>
        <v>82</v>
      </c>
      <c r="J244" s="68">
        <v>10</v>
      </c>
      <c r="K244" s="68">
        <v>7</v>
      </c>
      <c r="L244" s="134">
        <v>0.85</v>
      </c>
      <c r="M244" s="68">
        <v>5</v>
      </c>
      <c r="N244" s="68"/>
      <c r="O244" s="68" t="s">
        <v>545</v>
      </c>
      <c r="P244" s="68" t="s">
        <v>546</v>
      </c>
      <c r="Q244" s="68" t="s">
        <v>547</v>
      </c>
    </row>
    <row r="245" spans="1:17" ht="30" x14ac:dyDescent="0.25">
      <c r="A245" s="68" t="s">
        <v>543</v>
      </c>
      <c r="B245" s="68" t="s">
        <v>185</v>
      </c>
      <c r="C245" s="68" t="s">
        <v>440</v>
      </c>
      <c r="D245" s="68"/>
      <c r="E245" s="68"/>
      <c r="F245" s="68">
        <v>82</v>
      </c>
      <c r="G245" s="68"/>
      <c r="H245" s="68"/>
      <c r="I245" s="71">
        <f t="shared" ref="I245:I284" si="6">D245+F245+G245</f>
        <v>82</v>
      </c>
      <c r="J245" s="68"/>
      <c r="K245" s="68">
        <v>13</v>
      </c>
      <c r="L245" s="134">
        <v>1</v>
      </c>
      <c r="M245" s="68">
        <v>4</v>
      </c>
      <c r="N245" s="68"/>
      <c r="O245" s="68" t="s">
        <v>548</v>
      </c>
      <c r="P245" s="68">
        <v>46800</v>
      </c>
      <c r="Q245" s="68">
        <v>120000</v>
      </c>
    </row>
    <row r="246" spans="1:17" ht="30" x14ac:dyDescent="0.25">
      <c r="A246" s="68" t="s">
        <v>543</v>
      </c>
      <c r="B246" s="68" t="s">
        <v>185</v>
      </c>
      <c r="C246" s="68" t="s">
        <v>549</v>
      </c>
      <c r="D246" s="68">
        <v>49</v>
      </c>
      <c r="E246" s="68"/>
      <c r="F246" s="68">
        <v>114</v>
      </c>
      <c r="G246" s="68"/>
      <c r="H246" s="68"/>
      <c r="I246" s="71">
        <f t="shared" si="6"/>
        <v>163</v>
      </c>
      <c r="J246" s="68">
        <v>13</v>
      </c>
      <c r="K246" s="68">
        <v>24</v>
      </c>
      <c r="L246" s="134">
        <v>0.55000000000000004</v>
      </c>
      <c r="M246" s="68">
        <v>8</v>
      </c>
      <c r="N246" s="68">
        <v>1</v>
      </c>
      <c r="O246" s="68" t="s">
        <v>550</v>
      </c>
      <c r="P246" s="68" t="s">
        <v>551</v>
      </c>
      <c r="Q246" s="68">
        <v>120900</v>
      </c>
    </row>
    <row r="247" spans="1:17" ht="30" x14ac:dyDescent="0.25">
      <c r="A247" s="68" t="s">
        <v>543</v>
      </c>
      <c r="B247" s="68" t="s">
        <v>185</v>
      </c>
      <c r="C247" s="68" t="s">
        <v>434</v>
      </c>
      <c r="D247" s="68"/>
      <c r="E247" s="68"/>
      <c r="F247" s="68">
        <v>33</v>
      </c>
      <c r="G247" s="68"/>
      <c r="H247" s="68"/>
      <c r="I247" s="71">
        <f t="shared" si="6"/>
        <v>33</v>
      </c>
      <c r="J247" s="68"/>
      <c r="K247" s="68">
        <v>12</v>
      </c>
      <c r="L247" s="134">
        <v>0.83</v>
      </c>
      <c r="M247" s="68">
        <v>2</v>
      </c>
      <c r="N247" s="68"/>
      <c r="O247" s="68" t="s">
        <v>552</v>
      </c>
      <c r="P247" s="68">
        <v>46800</v>
      </c>
      <c r="Q247" s="68">
        <v>120900</v>
      </c>
    </row>
    <row r="248" spans="1:17" x14ac:dyDescent="0.25">
      <c r="A248" s="68" t="s">
        <v>543</v>
      </c>
      <c r="B248" s="68" t="s">
        <v>185</v>
      </c>
      <c r="C248" s="68" t="s">
        <v>553</v>
      </c>
      <c r="D248" s="68"/>
      <c r="E248" s="68"/>
      <c r="F248" s="68">
        <v>183</v>
      </c>
      <c r="G248" s="68"/>
      <c r="H248" s="68"/>
      <c r="I248" s="71">
        <f t="shared" si="6"/>
        <v>183</v>
      </c>
      <c r="J248" s="68"/>
      <c r="K248" s="68">
        <v>27</v>
      </c>
      <c r="L248" s="134">
        <v>0.8</v>
      </c>
      <c r="M248" s="68">
        <v>1</v>
      </c>
      <c r="N248" s="68"/>
      <c r="O248" s="68">
        <v>42000</v>
      </c>
      <c r="P248" s="68">
        <v>46800</v>
      </c>
      <c r="Q248" s="68">
        <v>120900</v>
      </c>
    </row>
    <row r="249" spans="1:17" ht="30" x14ac:dyDescent="0.25">
      <c r="A249" s="68" t="s">
        <v>543</v>
      </c>
      <c r="B249" s="68" t="s">
        <v>185</v>
      </c>
      <c r="C249" s="68" t="s">
        <v>554</v>
      </c>
      <c r="D249" s="68"/>
      <c r="E249" s="68"/>
      <c r="F249" s="68">
        <v>58</v>
      </c>
      <c r="G249" s="68"/>
      <c r="H249" s="68"/>
      <c r="I249" s="71">
        <f t="shared" si="6"/>
        <v>58</v>
      </c>
      <c r="J249" s="68"/>
      <c r="K249" s="68"/>
      <c r="L249" s="134"/>
      <c r="M249" s="68">
        <v>2</v>
      </c>
      <c r="N249" s="68"/>
      <c r="O249" s="68">
        <v>41700</v>
      </c>
      <c r="P249" s="68">
        <v>46800</v>
      </c>
      <c r="Q249" s="68">
        <v>120000</v>
      </c>
    </row>
    <row r="250" spans="1:17" ht="30" x14ac:dyDescent="0.25">
      <c r="A250" s="68" t="s">
        <v>543</v>
      </c>
      <c r="B250" s="68" t="s">
        <v>185</v>
      </c>
      <c r="C250" s="68" t="s">
        <v>387</v>
      </c>
      <c r="D250" s="68">
        <v>54</v>
      </c>
      <c r="E250" s="68"/>
      <c r="F250" s="68">
        <v>241</v>
      </c>
      <c r="G250" s="68">
        <v>120</v>
      </c>
      <c r="H250" s="68"/>
      <c r="I250" s="71">
        <f t="shared" si="6"/>
        <v>415</v>
      </c>
      <c r="J250" s="68">
        <v>62</v>
      </c>
      <c r="K250" s="68">
        <v>42</v>
      </c>
      <c r="L250" s="134">
        <v>0.91</v>
      </c>
      <c r="M250" s="68">
        <v>17</v>
      </c>
      <c r="N250" s="68"/>
      <c r="O250" s="68">
        <v>41700</v>
      </c>
      <c r="P250" s="68">
        <v>46800</v>
      </c>
      <c r="Q250" s="68">
        <v>120900</v>
      </c>
    </row>
    <row r="251" spans="1:17" ht="60" x14ac:dyDescent="0.25">
      <c r="A251" s="68" t="s">
        <v>543</v>
      </c>
      <c r="B251" s="68" t="s">
        <v>185</v>
      </c>
      <c r="C251" s="68" t="s">
        <v>555</v>
      </c>
      <c r="D251" s="68"/>
      <c r="E251" s="68"/>
      <c r="F251" s="68">
        <v>40</v>
      </c>
      <c r="G251" s="68"/>
      <c r="H251" s="68"/>
      <c r="I251" s="71">
        <f t="shared" si="6"/>
        <v>40</v>
      </c>
      <c r="J251" s="68"/>
      <c r="K251" s="68"/>
      <c r="L251" s="134"/>
      <c r="M251" s="68">
        <v>1</v>
      </c>
      <c r="N251" s="68"/>
      <c r="O251" s="68">
        <v>33000</v>
      </c>
      <c r="P251" s="68">
        <v>46800</v>
      </c>
      <c r="Q251" s="68">
        <v>120900</v>
      </c>
    </row>
    <row r="252" spans="1:17" ht="30" x14ac:dyDescent="0.25">
      <c r="A252" s="68" t="s">
        <v>543</v>
      </c>
      <c r="B252" s="68" t="s">
        <v>185</v>
      </c>
      <c r="C252" s="68" t="s">
        <v>475</v>
      </c>
      <c r="D252" s="68">
        <v>39</v>
      </c>
      <c r="E252" s="68"/>
      <c r="F252" s="68">
        <v>104</v>
      </c>
      <c r="G252" s="68"/>
      <c r="H252" s="68"/>
      <c r="I252" s="71">
        <f t="shared" si="6"/>
        <v>143</v>
      </c>
      <c r="J252" s="68">
        <v>8</v>
      </c>
      <c r="K252" s="68">
        <v>24</v>
      </c>
      <c r="L252" s="134">
        <v>1</v>
      </c>
      <c r="M252" s="68">
        <v>7</v>
      </c>
      <c r="N252" s="68"/>
      <c r="O252" s="68">
        <v>43275</v>
      </c>
      <c r="P252" s="68">
        <v>46800</v>
      </c>
      <c r="Q252" s="68">
        <v>120900</v>
      </c>
    </row>
    <row r="253" spans="1:17" x14ac:dyDescent="0.25">
      <c r="A253" s="68" t="s">
        <v>543</v>
      </c>
      <c r="B253" s="68" t="s">
        <v>185</v>
      </c>
      <c r="C253" s="68" t="s">
        <v>481</v>
      </c>
      <c r="D253" s="68">
        <v>57</v>
      </c>
      <c r="E253" s="68"/>
      <c r="F253" s="68">
        <v>93</v>
      </c>
      <c r="G253" s="68"/>
      <c r="H253" s="68"/>
      <c r="I253" s="71">
        <f t="shared" si="6"/>
        <v>150</v>
      </c>
      <c r="J253" s="68">
        <v>7</v>
      </c>
      <c r="K253" s="68">
        <v>14</v>
      </c>
      <c r="L253" s="134">
        <v>1</v>
      </c>
      <c r="M253" s="68">
        <v>6</v>
      </c>
      <c r="N253" s="68"/>
      <c r="O253" s="68">
        <v>43275</v>
      </c>
      <c r="P253" s="68">
        <v>46800</v>
      </c>
      <c r="Q253" s="68">
        <v>120900</v>
      </c>
    </row>
    <row r="254" spans="1:17" ht="30" x14ac:dyDescent="0.25">
      <c r="A254" s="68" t="s">
        <v>543</v>
      </c>
      <c r="B254" s="68" t="s">
        <v>185</v>
      </c>
      <c r="C254" s="68" t="s">
        <v>556</v>
      </c>
      <c r="D254" s="68">
        <v>32</v>
      </c>
      <c r="E254" s="68"/>
      <c r="F254" s="68">
        <v>181</v>
      </c>
      <c r="G254" s="68">
        <v>147</v>
      </c>
      <c r="H254" s="68"/>
      <c r="I254" s="71">
        <f t="shared" si="6"/>
        <v>360</v>
      </c>
      <c r="J254" s="68">
        <v>4</v>
      </c>
      <c r="K254" s="68">
        <v>32</v>
      </c>
      <c r="L254" s="134">
        <v>0.9</v>
      </c>
      <c r="M254" s="68">
        <v>12</v>
      </c>
      <c r="N254" s="68">
        <v>1</v>
      </c>
      <c r="O254" s="68" t="s">
        <v>557</v>
      </c>
      <c r="P254" s="68" t="s">
        <v>546</v>
      </c>
      <c r="Q254" s="68" t="s">
        <v>547</v>
      </c>
    </row>
    <row r="255" spans="1:17" ht="30" x14ac:dyDescent="0.25">
      <c r="A255" s="68" t="s">
        <v>543</v>
      </c>
      <c r="B255" s="68" t="s">
        <v>185</v>
      </c>
      <c r="C255" s="68" t="s">
        <v>381</v>
      </c>
      <c r="D255" s="68"/>
      <c r="E255" s="68"/>
      <c r="F255" s="68">
        <v>68</v>
      </c>
      <c r="G255" s="68"/>
      <c r="H255" s="68"/>
      <c r="I255" s="71">
        <f t="shared" si="6"/>
        <v>68</v>
      </c>
      <c r="J255" s="68"/>
      <c r="K255" s="68">
        <v>7</v>
      </c>
      <c r="L255" s="134">
        <v>0.69</v>
      </c>
      <c r="M255" s="68">
        <v>4</v>
      </c>
      <c r="N255" s="68"/>
      <c r="O255" s="68" t="s">
        <v>558</v>
      </c>
      <c r="P255" s="68">
        <v>46800</v>
      </c>
      <c r="Q255" s="68">
        <v>120900</v>
      </c>
    </row>
    <row r="256" spans="1:17" x14ac:dyDescent="0.25">
      <c r="A256" s="68" t="s">
        <v>543</v>
      </c>
      <c r="B256" s="68" t="s">
        <v>185</v>
      </c>
      <c r="C256" s="68" t="s">
        <v>259</v>
      </c>
      <c r="D256" s="68"/>
      <c r="E256" s="68"/>
      <c r="F256" s="68">
        <v>13</v>
      </c>
      <c r="G256" s="68"/>
      <c r="H256" s="68"/>
      <c r="I256" s="71">
        <f t="shared" si="6"/>
        <v>13</v>
      </c>
      <c r="J256" s="68"/>
      <c r="K256" s="68"/>
      <c r="L256" s="134">
        <v>0.8</v>
      </c>
      <c r="M256" s="68">
        <v>2</v>
      </c>
      <c r="N256" s="68"/>
      <c r="O256" s="68">
        <v>42000</v>
      </c>
      <c r="P256" s="68">
        <v>46800</v>
      </c>
      <c r="Q256" s="68">
        <v>120000</v>
      </c>
    </row>
    <row r="257" spans="1:17" ht="30" x14ac:dyDescent="0.25">
      <c r="A257" s="68" t="s">
        <v>543</v>
      </c>
      <c r="B257" s="68" t="s">
        <v>185</v>
      </c>
      <c r="C257" s="68" t="s">
        <v>359</v>
      </c>
      <c r="D257" s="68">
        <v>22</v>
      </c>
      <c r="E257" s="68"/>
      <c r="F257" s="68">
        <v>189</v>
      </c>
      <c r="G257" s="68">
        <v>19</v>
      </c>
      <c r="H257" s="68"/>
      <c r="I257" s="71">
        <f t="shared" si="6"/>
        <v>230</v>
      </c>
      <c r="J257" s="68"/>
      <c r="K257" s="68">
        <v>41</v>
      </c>
      <c r="L257" s="134">
        <v>0.8</v>
      </c>
      <c r="M257" s="68">
        <v>13</v>
      </c>
      <c r="N257" s="68"/>
      <c r="O257" s="68" t="s">
        <v>559</v>
      </c>
      <c r="P257" s="68" t="s">
        <v>546</v>
      </c>
      <c r="Q257" s="68" t="s">
        <v>547</v>
      </c>
    </row>
    <row r="258" spans="1:17" x14ac:dyDescent="0.25">
      <c r="A258" s="68" t="s">
        <v>543</v>
      </c>
      <c r="B258" s="68" t="s">
        <v>185</v>
      </c>
      <c r="C258" s="68" t="s">
        <v>560</v>
      </c>
      <c r="D258" s="68"/>
      <c r="E258" s="68"/>
      <c r="F258" s="68">
        <v>10</v>
      </c>
      <c r="G258" s="68"/>
      <c r="H258" s="68"/>
      <c r="I258" s="71">
        <f t="shared" si="6"/>
        <v>10</v>
      </c>
      <c r="J258" s="68"/>
      <c r="K258" s="68"/>
      <c r="L258" s="134"/>
      <c r="M258" s="68">
        <v>1</v>
      </c>
      <c r="N258" s="68"/>
      <c r="O258" s="68">
        <v>41700</v>
      </c>
      <c r="P258" s="68">
        <v>46800</v>
      </c>
      <c r="Q258" s="68">
        <v>120900</v>
      </c>
    </row>
    <row r="259" spans="1:17" ht="30" x14ac:dyDescent="0.25">
      <c r="A259" s="68" t="s">
        <v>543</v>
      </c>
      <c r="B259" s="68" t="s">
        <v>185</v>
      </c>
      <c r="C259" s="68" t="s">
        <v>561</v>
      </c>
      <c r="D259" s="68">
        <v>37</v>
      </c>
      <c r="E259" s="68"/>
      <c r="F259" s="68">
        <v>1</v>
      </c>
      <c r="G259" s="68"/>
      <c r="H259" s="68"/>
      <c r="I259" s="71">
        <f t="shared" si="6"/>
        <v>38</v>
      </c>
      <c r="J259" s="68"/>
      <c r="K259" s="68">
        <v>5</v>
      </c>
      <c r="L259" s="134">
        <v>0.97</v>
      </c>
      <c r="M259" s="68"/>
      <c r="N259" s="68"/>
      <c r="O259" s="68">
        <v>39000</v>
      </c>
      <c r="P259" s="68">
        <v>46800</v>
      </c>
      <c r="Q259" s="68">
        <v>120900</v>
      </c>
    </row>
    <row r="260" spans="1:17" ht="30" x14ac:dyDescent="0.25">
      <c r="A260" s="68" t="s">
        <v>543</v>
      </c>
      <c r="B260" s="68" t="s">
        <v>185</v>
      </c>
      <c r="C260" s="68" t="s">
        <v>562</v>
      </c>
      <c r="D260" s="68">
        <v>39</v>
      </c>
      <c r="E260" s="68"/>
      <c r="F260" s="68">
        <v>74</v>
      </c>
      <c r="G260" s="68">
        <v>35</v>
      </c>
      <c r="H260" s="68"/>
      <c r="I260" s="71">
        <f t="shared" si="6"/>
        <v>148</v>
      </c>
      <c r="J260" s="68">
        <v>5</v>
      </c>
      <c r="K260" s="68">
        <v>19</v>
      </c>
      <c r="L260" s="134">
        <v>0.99</v>
      </c>
      <c r="M260" s="68">
        <v>6</v>
      </c>
      <c r="N260" s="68"/>
      <c r="O260" s="68" t="s">
        <v>545</v>
      </c>
      <c r="P260" s="68" t="s">
        <v>546</v>
      </c>
      <c r="Q260" s="68" t="s">
        <v>547</v>
      </c>
    </row>
    <row r="261" spans="1:17" ht="30" x14ac:dyDescent="0.25">
      <c r="A261" s="68" t="s">
        <v>543</v>
      </c>
      <c r="B261" s="68" t="s">
        <v>185</v>
      </c>
      <c r="C261" s="68" t="s">
        <v>189</v>
      </c>
      <c r="D261" s="68"/>
      <c r="E261" s="68"/>
      <c r="F261" s="68">
        <v>124</v>
      </c>
      <c r="G261" s="68">
        <v>67</v>
      </c>
      <c r="H261" s="68"/>
      <c r="I261" s="71">
        <f t="shared" si="6"/>
        <v>191</v>
      </c>
      <c r="J261" s="68"/>
      <c r="K261" s="68">
        <v>43</v>
      </c>
      <c r="L261" s="134">
        <v>0.97</v>
      </c>
      <c r="M261" s="68">
        <v>16</v>
      </c>
      <c r="N261" s="68"/>
      <c r="O261" s="68" t="s">
        <v>557</v>
      </c>
      <c r="P261" s="68" t="s">
        <v>546</v>
      </c>
      <c r="Q261" s="68" t="s">
        <v>547</v>
      </c>
    </row>
    <row r="262" spans="1:17" x14ac:dyDescent="0.25">
      <c r="A262" s="68" t="s">
        <v>543</v>
      </c>
      <c r="B262" s="68" t="s">
        <v>185</v>
      </c>
      <c r="C262" s="68" t="s">
        <v>563</v>
      </c>
      <c r="D262" s="68">
        <v>33</v>
      </c>
      <c r="E262" s="68"/>
      <c r="F262" s="68">
        <v>24</v>
      </c>
      <c r="G262" s="68"/>
      <c r="H262" s="68"/>
      <c r="I262" s="71">
        <f t="shared" si="6"/>
        <v>57</v>
      </c>
      <c r="J262" s="68">
        <v>4</v>
      </c>
      <c r="K262" s="68">
        <v>11</v>
      </c>
      <c r="L262" s="134">
        <v>0.91</v>
      </c>
      <c r="M262" s="68">
        <v>2</v>
      </c>
      <c r="N262" s="68"/>
      <c r="O262" s="68">
        <v>39000</v>
      </c>
      <c r="P262" s="68">
        <v>46800</v>
      </c>
      <c r="Q262" s="68">
        <v>120900</v>
      </c>
    </row>
    <row r="263" spans="1:17" ht="30" x14ac:dyDescent="0.25">
      <c r="A263" s="68" t="s">
        <v>543</v>
      </c>
      <c r="B263" s="68" t="s">
        <v>185</v>
      </c>
      <c r="C263" s="68" t="s">
        <v>375</v>
      </c>
      <c r="D263" s="68">
        <v>44</v>
      </c>
      <c r="E263" s="68"/>
      <c r="F263" s="68">
        <v>31</v>
      </c>
      <c r="G263" s="68"/>
      <c r="H263" s="68"/>
      <c r="I263" s="71">
        <f t="shared" si="6"/>
        <v>75</v>
      </c>
      <c r="J263" s="68">
        <v>10</v>
      </c>
      <c r="K263" s="68">
        <v>4</v>
      </c>
      <c r="L263" s="134">
        <v>1</v>
      </c>
      <c r="M263" s="68">
        <v>4</v>
      </c>
      <c r="N263" s="68"/>
      <c r="O263" s="68">
        <v>39000</v>
      </c>
      <c r="P263" s="68">
        <v>46800</v>
      </c>
      <c r="Q263" s="68">
        <v>120900</v>
      </c>
    </row>
    <row r="264" spans="1:17" x14ac:dyDescent="0.25">
      <c r="A264" s="68" t="s">
        <v>543</v>
      </c>
      <c r="B264" s="68" t="s">
        <v>185</v>
      </c>
      <c r="C264" s="68" t="s">
        <v>564</v>
      </c>
      <c r="D264" s="68">
        <v>36</v>
      </c>
      <c r="E264" s="68"/>
      <c r="F264" s="68">
        <v>3</v>
      </c>
      <c r="G264" s="68"/>
      <c r="H264" s="68"/>
      <c r="I264" s="71">
        <f t="shared" si="6"/>
        <v>39</v>
      </c>
      <c r="J264" s="68">
        <v>6</v>
      </c>
      <c r="K264" s="68">
        <v>9</v>
      </c>
      <c r="L264" s="134">
        <v>0.55000000000000004</v>
      </c>
      <c r="M264" s="68">
        <v>1</v>
      </c>
      <c r="N264" s="68"/>
      <c r="O264" s="68">
        <v>41700</v>
      </c>
      <c r="P264" s="68">
        <v>46800</v>
      </c>
      <c r="Q264" s="68">
        <v>120900</v>
      </c>
    </row>
    <row r="265" spans="1:17" x14ac:dyDescent="0.25">
      <c r="A265" s="68" t="s">
        <v>543</v>
      </c>
      <c r="B265" s="68" t="s">
        <v>185</v>
      </c>
      <c r="C265" s="68" t="s">
        <v>388</v>
      </c>
      <c r="D265" s="68">
        <v>55</v>
      </c>
      <c r="E265" s="68"/>
      <c r="F265" s="68">
        <v>414</v>
      </c>
      <c r="G265" s="68">
        <v>4</v>
      </c>
      <c r="H265" s="68"/>
      <c r="I265" s="71">
        <f t="shared" si="6"/>
        <v>473</v>
      </c>
      <c r="J265" s="68">
        <v>10</v>
      </c>
      <c r="K265" s="68">
        <v>32</v>
      </c>
      <c r="L265" s="134">
        <v>0.9</v>
      </c>
      <c r="M265" s="68">
        <v>18</v>
      </c>
      <c r="N265" s="68"/>
      <c r="O265" s="68">
        <v>43275</v>
      </c>
      <c r="P265" s="68">
        <v>46800</v>
      </c>
      <c r="Q265" s="68">
        <v>120900</v>
      </c>
    </row>
    <row r="266" spans="1:17" ht="30" x14ac:dyDescent="0.25">
      <c r="A266" s="68" t="s">
        <v>543</v>
      </c>
      <c r="B266" s="68" t="s">
        <v>185</v>
      </c>
      <c r="C266" s="68" t="s">
        <v>357</v>
      </c>
      <c r="D266" s="68">
        <v>18</v>
      </c>
      <c r="E266" s="68"/>
      <c r="F266" s="68">
        <v>7</v>
      </c>
      <c r="G266" s="68">
        <v>27</v>
      </c>
      <c r="H266" s="68"/>
      <c r="I266" s="71">
        <f t="shared" si="6"/>
        <v>52</v>
      </c>
      <c r="J266" s="68"/>
      <c r="K266" s="68">
        <v>5</v>
      </c>
      <c r="L266" s="134">
        <v>0.75</v>
      </c>
      <c r="M266" s="68">
        <v>2</v>
      </c>
      <c r="N266" s="68"/>
      <c r="O266" s="68" t="s">
        <v>565</v>
      </c>
      <c r="P266" s="68" t="s">
        <v>546</v>
      </c>
      <c r="Q266" s="68" t="s">
        <v>547</v>
      </c>
    </row>
    <row r="267" spans="1:17" x14ac:dyDescent="0.25">
      <c r="A267" s="68" t="s">
        <v>543</v>
      </c>
      <c r="B267" s="68" t="s">
        <v>185</v>
      </c>
      <c r="C267" s="68" t="s">
        <v>566</v>
      </c>
      <c r="D267" s="68">
        <v>52</v>
      </c>
      <c r="E267" s="68"/>
      <c r="F267" s="68">
        <v>13</v>
      </c>
      <c r="G267" s="68">
        <v>39</v>
      </c>
      <c r="H267" s="68"/>
      <c r="I267" s="71">
        <f t="shared" si="6"/>
        <v>104</v>
      </c>
      <c r="J267" s="68">
        <v>10</v>
      </c>
      <c r="K267" s="68">
        <v>4</v>
      </c>
      <c r="L267" s="134">
        <v>0.92</v>
      </c>
      <c r="M267" s="68">
        <v>7</v>
      </c>
      <c r="N267" s="68"/>
      <c r="O267" s="68">
        <v>41700</v>
      </c>
      <c r="P267" s="68">
        <v>46800</v>
      </c>
      <c r="Q267" s="68">
        <v>120900</v>
      </c>
    </row>
    <row r="268" spans="1:17" ht="30" x14ac:dyDescent="0.25">
      <c r="A268" s="68" t="s">
        <v>543</v>
      </c>
      <c r="B268" s="68" t="s">
        <v>185</v>
      </c>
      <c r="C268" s="68" t="s">
        <v>567</v>
      </c>
      <c r="D268" s="68">
        <v>44</v>
      </c>
      <c r="E268" s="68"/>
      <c r="F268" s="68">
        <v>79</v>
      </c>
      <c r="G268" s="68">
        <v>15</v>
      </c>
      <c r="H268" s="68"/>
      <c r="I268" s="71">
        <f t="shared" si="6"/>
        <v>138</v>
      </c>
      <c r="J268" s="68">
        <v>6</v>
      </c>
      <c r="K268" s="68">
        <v>27</v>
      </c>
      <c r="L268" s="134">
        <v>0.85</v>
      </c>
      <c r="M268" s="68">
        <v>4</v>
      </c>
      <c r="N268" s="68">
        <v>1</v>
      </c>
      <c r="O268" s="68" t="s">
        <v>568</v>
      </c>
      <c r="P268" s="68" t="s">
        <v>546</v>
      </c>
      <c r="Q268" s="68" t="s">
        <v>547</v>
      </c>
    </row>
    <row r="269" spans="1:17" ht="30" x14ac:dyDescent="0.25">
      <c r="A269" s="68" t="s">
        <v>543</v>
      </c>
      <c r="B269" s="68" t="s">
        <v>185</v>
      </c>
      <c r="C269" s="68" t="s">
        <v>569</v>
      </c>
      <c r="D269" s="68">
        <v>37</v>
      </c>
      <c r="E269" s="68"/>
      <c r="F269" s="68">
        <v>88</v>
      </c>
      <c r="G269" s="68"/>
      <c r="H269" s="68"/>
      <c r="I269" s="71">
        <f t="shared" si="6"/>
        <v>125</v>
      </c>
      <c r="J269" s="68">
        <v>7</v>
      </c>
      <c r="K269" s="68">
        <v>28</v>
      </c>
      <c r="L269" s="134">
        <v>0.96</v>
      </c>
      <c r="M269" s="68">
        <v>1</v>
      </c>
      <c r="N269" s="68"/>
      <c r="O269" s="68" t="s">
        <v>559</v>
      </c>
      <c r="P269" s="68" t="s">
        <v>546</v>
      </c>
      <c r="Q269" s="68" t="s">
        <v>547</v>
      </c>
    </row>
    <row r="270" spans="1:17" ht="30" x14ac:dyDescent="0.25">
      <c r="A270" s="68" t="s">
        <v>543</v>
      </c>
      <c r="B270" s="68" t="s">
        <v>185</v>
      </c>
      <c r="C270" s="68" t="s">
        <v>570</v>
      </c>
      <c r="D270" s="68">
        <v>54</v>
      </c>
      <c r="E270" s="68"/>
      <c r="F270" s="68">
        <v>5</v>
      </c>
      <c r="G270" s="68">
        <v>33</v>
      </c>
      <c r="H270" s="68"/>
      <c r="I270" s="71">
        <f t="shared" si="6"/>
        <v>92</v>
      </c>
      <c r="J270" s="68">
        <v>16</v>
      </c>
      <c r="K270" s="68">
        <v>9</v>
      </c>
      <c r="L270" s="134">
        <v>0.92</v>
      </c>
      <c r="M270" s="68">
        <v>2</v>
      </c>
      <c r="N270" s="68"/>
      <c r="O270" s="68" t="s">
        <v>557</v>
      </c>
      <c r="P270" s="68" t="s">
        <v>546</v>
      </c>
      <c r="Q270" s="68" t="s">
        <v>547</v>
      </c>
    </row>
    <row r="271" spans="1:17" ht="30" x14ac:dyDescent="0.25">
      <c r="A271" s="68" t="s">
        <v>543</v>
      </c>
      <c r="B271" s="68" t="s">
        <v>185</v>
      </c>
      <c r="C271" s="68" t="s">
        <v>571</v>
      </c>
      <c r="D271" s="68">
        <v>27</v>
      </c>
      <c r="E271" s="68"/>
      <c r="F271" s="68">
        <v>69</v>
      </c>
      <c r="G271" s="68">
        <v>34</v>
      </c>
      <c r="H271" s="68"/>
      <c r="I271" s="71">
        <f t="shared" si="6"/>
        <v>130</v>
      </c>
      <c r="J271" s="68">
        <v>3</v>
      </c>
      <c r="K271" s="68">
        <v>32</v>
      </c>
      <c r="L271" s="134">
        <v>0.89</v>
      </c>
      <c r="M271" s="68">
        <v>7</v>
      </c>
      <c r="N271" s="68"/>
      <c r="O271" s="68" t="s">
        <v>572</v>
      </c>
      <c r="P271" s="68" t="s">
        <v>546</v>
      </c>
      <c r="Q271" s="68" t="s">
        <v>547</v>
      </c>
    </row>
    <row r="272" spans="1:17" ht="45" x14ac:dyDescent="0.25">
      <c r="A272" s="68" t="s">
        <v>543</v>
      </c>
      <c r="B272" s="68" t="s">
        <v>185</v>
      </c>
      <c r="C272" s="68" t="s">
        <v>573</v>
      </c>
      <c r="D272" s="68">
        <v>56</v>
      </c>
      <c r="E272" s="68"/>
      <c r="F272" s="68">
        <v>138</v>
      </c>
      <c r="G272" s="68">
        <v>85</v>
      </c>
      <c r="H272" s="68"/>
      <c r="I272" s="71">
        <f t="shared" si="6"/>
        <v>279</v>
      </c>
      <c r="J272" s="68">
        <v>11</v>
      </c>
      <c r="K272" s="68">
        <v>40</v>
      </c>
      <c r="L272" s="134">
        <v>0.76</v>
      </c>
      <c r="M272" s="68">
        <v>8</v>
      </c>
      <c r="N272" s="68"/>
      <c r="O272" s="68" t="s">
        <v>574</v>
      </c>
      <c r="P272" s="68" t="s">
        <v>546</v>
      </c>
      <c r="Q272" s="68" t="s">
        <v>547</v>
      </c>
    </row>
    <row r="273" spans="1:17" ht="45" x14ac:dyDescent="0.25">
      <c r="A273" s="68" t="s">
        <v>543</v>
      </c>
      <c r="B273" s="68" t="s">
        <v>185</v>
      </c>
      <c r="C273" s="68" t="s">
        <v>575</v>
      </c>
      <c r="D273" s="68">
        <v>57</v>
      </c>
      <c r="E273" s="68"/>
      <c r="F273" s="68">
        <v>82</v>
      </c>
      <c r="G273" s="68">
        <v>17</v>
      </c>
      <c r="H273" s="68"/>
      <c r="I273" s="71">
        <f t="shared" si="6"/>
        <v>156</v>
      </c>
      <c r="J273" s="68">
        <v>9</v>
      </c>
      <c r="K273" s="68">
        <v>23</v>
      </c>
      <c r="L273" s="134">
        <v>0.97</v>
      </c>
      <c r="M273" s="68">
        <v>4</v>
      </c>
      <c r="N273" s="68"/>
      <c r="O273" s="68" t="s">
        <v>574</v>
      </c>
      <c r="P273" s="68" t="s">
        <v>546</v>
      </c>
      <c r="Q273" s="68" t="s">
        <v>547</v>
      </c>
    </row>
    <row r="274" spans="1:17" ht="45" x14ac:dyDescent="0.25">
      <c r="A274" s="68" t="s">
        <v>543</v>
      </c>
      <c r="B274" s="68" t="s">
        <v>185</v>
      </c>
      <c r="C274" s="68" t="s">
        <v>576</v>
      </c>
      <c r="D274" s="68">
        <v>68</v>
      </c>
      <c r="E274" s="68"/>
      <c r="F274" s="68">
        <v>107</v>
      </c>
      <c r="G274" s="68">
        <v>53</v>
      </c>
      <c r="H274" s="68"/>
      <c r="I274" s="71">
        <f t="shared" si="6"/>
        <v>228</v>
      </c>
      <c r="J274" s="68">
        <v>16</v>
      </c>
      <c r="K274" s="68">
        <v>15</v>
      </c>
      <c r="L274" s="134">
        <v>0.88</v>
      </c>
      <c r="M274" s="68">
        <v>6</v>
      </c>
      <c r="N274" s="68"/>
      <c r="O274" s="68" t="s">
        <v>574</v>
      </c>
      <c r="P274" s="68" t="s">
        <v>546</v>
      </c>
      <c r="Q274" s="68" t="s">
        <v>547</v>
      </c>
    </row>
    <row r="275" spans="1:17" ht="30" x14ac:dyDescent="0.25">
      <c r="A275" s="68" t="s">
        <v>543</v>
      </c>
      <c r="B275" s="68" t="s">
        <v>185</v>
      </c>
      <c r="C275" s="68" t="s">
        <v>577</v>
      </c>
      <c r="D275" s="68">
        <v>38</v>
      </c>
      <c r="E275" s="68"/>
      <c r="F275" s="68">
        <v>15</v>
      </c>
      <c r="G275" s="68">
        <v>4</v>
      </c>
      <c r="H275" s="68"/>
      <c r="I275" s="71">
        <f t="shared" si="6"/>
        <v>57</v>
      </c>
      <c r="J275" s="68">
        <v>7</v>
      </c>
      <c r="K275" s="68">
        <v>4</v>
      </c>
      <c r="L275" s="134">
        <v>0.85</v>
      </c>
      <c r="M275" s="68"/>
      <c r="N275" s="68"/>
      <c r="O275" s="68" t="s">
        <v>545</v>
      </c>
      <c r="P275" s="68" t="s">
        <v>546</v>
      </c>
      <c r="Q275" s="68" t="s">
        <v>547</v>
      </c>
    </row>
    <row r="276" spans="1:17" ht="45" x14ac:dyDescent="0.25">
      <c r="A276" s="68" t="s">
        <v>543</v>
      </c>
      <c r="B276" s="68" t="s">
        <v>185</v>
      </c>
      <c r="C276" s="68" t="s">
        <v>435</v>
      </c>
      <c r="D276" s="68">
        <v>42</v>
      </c>
      <c r="E276" s="68"/>
      <c r="F276" s="68">
        <v>132</v>
      </c>
      <c r="G276" s="68">
        <v>116</v>
      </c>
      <c r="H276" s="68"/>
      <c r="I276" s="71">
        <f t="shared" si="6"/>
        <v>290</v>
      </c>
      <c r="J276" s="68">
        <v>12</v>
      </c>
      <c r="K276" s="68">
        <v>38</v>
      </c>
      <c r="L276" s="134">
        <v>0.97</v>
      </c>
      <c r="M276" s="68">
        <v>21</v>
      </c>
      <c r="N276" s="68"/>
      <c r="O276" s="68" t="s">
        <v>574</v>
      </c>
      <c r="P276" s="68" t="s">
        <v>546</v>
      </c>
      <c r="Q276" s="68" t="s">
        <v>547</v>
      </c>
    </row>
    <row r="277" spans="1:17" ht="30" x14ac:dyDescent="0.25">
      <c r="A277" s="68" t="s">
        <v>543</v>
      </c>
      <c r="B277" s="68" t="s">
        <v>185</v>
      </c>
      <c r="C277" s="68" t="s">
        <v>384</v>
      </c>
      <c r="D277" s="68">
        <v>34</v>
      </c>
      <c r="E277" s="68"/>
      <c r="F277" s="68">
        <v>76</v>
      </c>
      <c r="G277" s="68">
        <v>133</v>
      </c>
      <c r="H277" s="68"/>
      <c r="I277" s="71">
        <f t="shared" si="6"/>
        <v>243</v>
      </c>
      <c r="J277" s="68">
        <v>12</v>
      </c>
      <c r="K277" s="68">
        <v>37</v>
      </c>
      <c r="L277" s="134">
        <v>0.85</v>
      </c>
      <c r="M277" s="68">
        <v>12</v>
      </c>
      <c r="N277" s="68"/>
      <c r="O277" s="68" t="s">
        <v>545</v>
      </c>
      <c r="P277" s="68" t="s">
        <v>546</v>
      </c>
      <c r="Q277" s="68" t="s">
        <v>547</v>
      </c>
    </row>
    <row r="278" spans="1:17" ht="30" x14ac:dyDescent="0.25">
      <c r="A278" s="68" t="s">
        <v>543</v>
      </c>
      <c r="B278" s="68" t="s">
        <v>185</v>
      </c>
      <c r="C278" s="68" t="s">
        <v>578</v>
      </c>
      <c r="D278" s="68">
        <v>30</v>
      </c>
      <c r="E278" s="68"/>
      <c r="F278" s="68">
        <v>52</v>
      </c>
      <c r="G278" s="68">
        <v>32</v>
      </c>
      <c r="H278" s="68"/>
      <c r="I278" s="71">
        <f t="shared" si="6"/>
        <v>114</v>
      </c>
      <c r="J278" s="68">
        <v>5</v>
      </c>
      <c r="K278" s="68">
        <v>8</v>
      </c>
      <c r="L278" s="134">
        <v>0.9</v>
      </c>
      <c r="M278" s="68">
        <v>7</v>
      </c>
      <c r="N278" s="68"/>
      <c r="O278" s="68" t="s">
        <v>557</v>
      </c>
      <c r="P278" s="68" t="s">
        <v>546</v>
      </c>
      <c r="Q278" s="68" t="s">
        <v>547</v>
      </c>
    </row>
    <row r="279" spans="1:17" ht="30" x14ac:dyDescent="0.25">
      <c r="A279" s="68" t="s">
        <v>543</v>
      </c>
      <c r="B279" s="68" t="s">
        <v>185</v>
      </c>
      <c r="C279" s="68" t="s">
        <v>579</v>
      </c>
      <c r="D279" s="68">
        <v>44</v>
      </c>
      <c r="E279" s="68"/>
      <c r="F279" s="68">
        <v>83</v>
      </c>
      <c r="G279" s="68">
        <v>150</v>
      </c>
      <c r="H279" s="68"/>
      <c r="I279" s="71">
        <f t="shared" si="6"/>
        <v>277</v>
      </c>
      <c r="J279" s="68">
        <v>10</v>
      </c>
      <c r="K279" s="68">
        <v>43</v>
      </c>
      <c r="L279" s="134">
        <v>0.95</v>
      </c>
      <c r="M279" s="68">
        <v>14</v>
      </c>
      <c r="N279" s="68"/>
      <c r="O279" s="68" t="s">
        <v>557</v>
      </c>
      <c r="P279" s="68" t="s">
        <v>546</v>
      </c>
      <c r="Q279" s="68" t="s">
        <v>547</v>
      </c>
    </row>
    <row r="280" spans="1:17" ht="30" x14ac:dyDescent="0.25">
      <c r="A280" s="68" t="s">
        <v>543</v>
      </c>
      <c r="B280" s="68" t="s">
        <v>185</v>
      </c>
      <c r="C280" s="68" t="s">
        <v>580</v>
      </c>
      <c r="D280" s="68"/>
      <c r="E280" s="68"/>
      <c r="F280" s="68">
        <v>16</v>
      </c>
      <c r="G280" s="68"/>
      <c r="H280" s="68"/>
      <c r="I280" s="71">
        <f t="shared" si="6"/>
        <v>16</v>
      </c>
      <c r="J280" s="68"/>
      <c r="K280" s="68"/>
      <c r="L280" s="134"/>
      <c r="M280" s="68">
        <v>1</v>
      </c>
      <c r="N280" s="68"/>
      <c r="O280" s="68" t="s">
        <v>581</v>
      </c>
      <c r="P280" s="68" t="s">
        <v>546</v>
      </c>
      <c r="Q280" s="68" t="s">
        <v>547</v>
      </c>
    </row>
    <row r="281" spans="1:17" ht="30" x14ac:dyDescent="0.25">
      <c r="A281" s="68" t="s">
        <v>543</v>
      </c>
      <c r="B281" s="68" t="s">
        <v>185</v>
      </c>
      <c r="C281" s="68" t="s">
        <v>582</v>
      </c>
      <c r="D281" s="68"/>
      <c r="E281" s="68"/>
      <c r="F281" s="68">
        <v>11</v>
      </c>
      <c r="G281" s="68"/>
      <c r="H281" s="68"/>
      <c r="I281" s="71">
        <f t="shared" si="6"/>
        <v>11</v>
      </c>
      <c r="J281" s="68"/>
      <c r="K281" s="68"/>
      <c r="L281" s="134"/>
      <c r="M281" s="68">
        <v>1</v>
      </c>
      <c r="N281" s="68"/>
      <c r="O281" s="68" t="s">
        <v>583</v>
      </c>
      <c r="P281" s="68" t="s">
        <v>546</v>
      </c>
      <c r="Q281" s="68" t="s">
        <v>547</v>
      </c>
    </row>
    <row r="282" spans="1:17" ht="30" x14ac:dyDescent="0.25">
      <c r="A282" s="68" t="s">
        <v>543</v>
      </c>
      <c r="B282" s="68" t="s">
        <v>185</v>
      </c>
      <c r="C282" s="68" t="s">
        <v>188</v>
      </c>
      <c r="D282" s="68"/>
      <c r="E282" s="68"/>
      <c r="F282" s="68">
        <v>81</v>
      </c>
      <c r="G282" s="68">
        <v>97</v>
      </c>
      <c r="H282" s="68"/>
      <c r="I282" s="71">
        <f t="shared" si="6"/>
        <v>178</v>
      </c>
      <c r="J282" s="68"/>
      <c r="K282" s="68">
        <v>56</v>
      </c>
      <c r="L282" s="134">
        <v>0.92</v>
      </c>
      <c r="M282" s="68">
        <v>17</v>
      </c>
      <c r="N282" s="68"/>
      <c r="O282" s="68" t="s">
        <v>557</v>
      </c>
      <c r="P282" s="68" t="s">
        <v>546</v>
      </c>
      <c r="Q282" s="68" t="s">
        <v>547</v>
      </c>
    </row>
    <row r="283" spans="1:17" ht="45" x14ac:dyDescent="0.25">
      <c r="A283" s="68" t="s">
        <v>543</v>
      </c>
      <c r="B283" s="68" t="s">
        <v>185</v>
      </c>
      <c r="C283" s="68" t="s">
        <v>584</v>
      </c>
      <c r="D283" s="68">
        <v>46</v>
      </c>
      <c r="E283" s="68"/>
      <c r="F283" s="68">
        <v>87</v>
      </c>
      <c r="G283" s="68">
        <v>133</v>
      </c>
      <c r="H283" s="68"/>
      <c r="I283" s="71">
        <f t="shared" si="6"/>
        <v>266</v>
      </c>
      <c r="J283" s="68">
        <v>8</v>
      </c>
      <c r="K283" s="68">
        <v>46</v>
      </c>
      <c r="L283" s="134">
        <v>0.67</v>
      </c>
      <c r="M283" s="68">
        <v>30</v>
      </c>
      <c r="N283" s="68"/>
      <c r="O283" s="68" t="s">
        <v>545</v>
      </c>
      <c r="P283" s="68" t="s">
        <v>546</v>
      </c>
      <c r="Q283" s="68" t="s">
        <v>547</v>
      </c>
    </row>
    <row r="284" spans="1:17" ht="30" x14ac:dyDescent="0.25">
      <c r="A284" s="68" t="s">
        <v>543</v>
      </c>
      <c r="B284" s="68" t="s">
        <v>185</v>
      </c>
      <c r="C284" s="68" t="s">
        <v>358</v>
      </c>
      <c r="D284" s="68">
        <v>40</v>
      </c>
      <c r="E284" s="68"/>
      <c r="F284" s="68">
        <v>874</v>
      </c>
      <c r="G284" s="68">
        <v>739</v>
      </c>
      <c r="H284" s="68"/>
      <c r="I284" s="71">
        <f t="shared" si="6"/>
        <v>1653</v>
      </c>
      <c r="J284" s="68">
        <v>50</v>
      </c>
      <c r="K284" s="68">
        <v>361</v>
      </c>
      <c r="L284" s="134">
        <v>0.93</v>
      </c>
      <c r="M284" s="68">
        <v>50</v>
      </c>
      <c r="N284" s="68">
        <v>1</v>
      </c>
      <c r="O284" s="68" t="s">
        <v>557</v>
      </c>
      <c r="P284" s="68" t="s">
        <v>546</v>
      </c>
      <c r="Q284" s="68" t="s">
        <v>547</v>
      </c>
    </row>
    <row r="285" spans="1:17" ht="45" x14ac:dyDescent="0.25">
      <c r="A285" s="68" t="s">
        <v>543</v>
      </c>
      <c r="B285" s="68" t="s">
        <v>186</v>
      </c>
      <c r="C285" s="68" t="s">
        <v>544</v>
      </c>
      <c r="D285" s="68">
        <v>7</v>
      </c>
      <c r="E285" s="68"/>
      <c r="F285" s="68">
        <v>8</v>
      </c>
      <c r="G285" s="68"/>
      <c r="H285" s="68"/>
      <c r="I285" s="71">
        <f>D285+F285+G285</f>
        <v>15</v>
      </c>
      <c r="J285" s="24">
        <v>3</v>
      </c>
      <c r="K285" s="68">
        <v>4</v>
      </c>
      <c r="L285" s="134">
        <v>1</v>
      </c>
      <c r="M285" s="68"/>
      <c r="N285" s="68"/>
      <c r="O285" s="68">
        <v>39600</v>
      </c>
      <c r="P285" s="68">
        <v>46800</v>
      </c>
      <c r="Q285" s="68">
        <v>86400</v>
      </c>
    </row>
    <row r="286" spans="1:17" ht="30" x14ac:dyDescent="0.25">
      <c r="A286" s="68" t="s">
        <v>543</v>
      </c>
      <c r="B286" s="68" t="s">
        <v>186</v>
      </c>
      <c r="C286" s="68" t="s">
        <v>585</v>
      </c>
      <c r="D286" s="68">
        <v>9</v>
      </c>
      <c r="E286" s="68"/>
      <c r="F286" s="68">
        <v>6</v>
      </c>
      <c r="G286" s="68"/>
      <c r="H286" s="68"/>
      <c r="I286" s="71">
        <f t="shared" ref="I286:I314" si="7">D286+F286+G286</f>
        <v>15</v>
      </c>
      <c r="J286" s="24">
        <v>6</v>
      </c>
      <c r="K286" s="68">
        <v>2</v>
      </c>
      <c r="L286" s="134">
        <v>1</v>
      </c>
      <c r="M286" s="68"/>
      <c r="N286" s="68"/>
      <c r="O286" s="68">
        <v>39600</v>
      </c>
      <c r="P286" s="68">
        <v>46800</v>
      </c>
      <c r="Q286" s="68">
        <v>86400</v>
      </c>
    </row>
    <row r="287" spans="1:17" ht="30" x14ac:dyDescent="0.25">
      <c r="A287" s="68" t="s">
        <v>543</v>
      </c>
      <c r="B287" s="68" t="s">
        <v>186</v>
      </c>
      <c r="C287" s="68" t="s">
        <v>387</v>
      </c>
      <c r="D287" s="68">
        <v>11</v>
      </c>
      <c r="E287" s="68"/>
      <c r="F287" s="68">
        <v>17</v>
      </c>
      <c r="G287" s="68"/>
      <c r="H287" s="68"/>
      <c r="I287" s="71">
        <f t="shared" si="7"/>
        <v>28</v>
      </c>
      <c r="J287" s="24">
        <v>9</v>
      </c>
      <c r="K287" s="68">
        <v>11</v>
      </c>
      <c r="L287" s="134">
        <v>0.95</v>
      </c>
      <c r="M287" s="68">
        <v>1</v>
      </c>
      <c r="N287" s="68"/>
      <c r="O287" s="68">
        <v>39600</v>
      </c>
      <c r="P287" s="68">
        <v>46800</v>
      </c>
      <c r="Q287" s="68">
        <v>86400</v>
      </c>
    </row>
    <row r="288" spans="1:17" ht="30" x14ac:dyDescent="0.25">
      <c r="A288" s="68" t="s">
        <v>543</v>
      </c>
      <c r="B288" s="68" t="s">
        <v>186</v>
      </c>
      <c r="C288" s="68" t="s">
        <v>475</v>
      </c>
      <c r="D288" s="68">
        <v>7</v>
      </c>
      <c r="E288" s="68"/>
      <c r="F288" s="68">
        <v>2</v>
      </c>
      <c r="G288" s="68"/>
      <c r="H288" s="68"/>
      <c r="I288" s="71">
        <f t="shared" si="7"/>
        <v>9</v>
      </c>
      <c r="J288" s="24">
        <v>4</v>
      </c>
      <c r="K288" s="68">
        <v>0</v>
      </c>
      <c r="L288" s="134">
        <v>1</v>
      </c>
      <c r="M288" s="68"/>
      <c r="N288" s="68"/>
      <c r="O288" s="68">
        <v>39600</v>
      </c>
      <c r="P288" s="68">
        <v>46800</v>
      </c>
      <c r="Q288" s="68">
        <v>86400</v>
      </c>
    </row>
    <row r="289" spans="1:17" x14ac:dyDescent="0.25">
      <c r="A289" s="68" t="s">
        <v>543</v>
      </c>
      <c r="B289" s="68" t="s">
        <v>186</v>
      </c>
      <c r="C289" s="68" t="s">
        <v>481</v>
      </c>
      <c r="D289" s="68"/>
      <c r="E289" s="68"/>
      <c r="F289" s="68">
        <v>1</v>
      </c>
      <c r="G289" s="68"/>
      <c r="H289" s="68"/>
      <c r="I289" s="71">
        <f t="shared" si="7"/>
        <v>1</v>
      </c>
      <c r="J289" s="24"/>
      <c r="K289" s="68"/>
      <c r="L289" s="134">
        <v>1</v>
      </c>
      <c r="M289" s="68"/>
      <c r="N289" s="68"/>
      <c r="O289" s="68">
        <v>39600</v>
      </c>
      <c r="P289" s="68">
        <v>46800</v>
      </c>
      <c r="Q289" s="68">
        <v>86400</v>
      </c>
    </row>
    <row r="290" spans="1:17" ht="30" x14ac:dyDescent="0.25">
      <c r="A290" s="68" t="s">
        <v>543</v>
      </c>
      <c r="B290" s="68" t="s">
        <v>186</v>
      </c>
      <c r="C290" s="68" t="s">
        <v>556</v>
      </c>
      <c r="D290" s="68">
        <v>6</v>
      </c>
      <c r="E290" s="68"/>
      <c r="F290" s="68">
        <v>8</v>
      </c>
      <c r="G290" s="68"/>
      <c r="H290" s="68"/>
      <c r="I290" s="71">
        <f t="shared" si="7"/>
        <v>14</v>
      </c>
      <c r="J290" s="24">
        <v>3</v>
      </c>
      <c r="K290" s="68">
        <v>1</v>
      </c>
      <c r="L290" s="134">
        <v>1</v>
      </c>
      <c r="M290" s="68"/>
      <c r="N290" s="68"/>
      <c r="O290" s="68">
        <v>39600</v>
      </c>
      <c r="P290" s="68">
        <v>46800</v>
      </c>
      <c r="Q290" s="68">
        <v>86400</v>
      </c>
    </row>
    <row r="291" spans="1:17" x14ac:dyDescent="0.25">
      <c r="A291" s="68" t="s">
        <v>543</v>
      </c>
      <c r="B291" s="68" t="s">
        <v>186</v>
      </c>
      <c r="C291" s="68" t="s">
        <v>359</v>
      </c>
      <c r="D291" s="68"/>
      <c r="E291" s="68"/>
      <c r="F291" s="68">
        <v>15</v>
      </c>
      <c r="G291" s="68"/>
      <c r="H291" s="68"/>
      <c r="I291" s="71">
        <f t="shared" si="7"/>
        <v>15</v>
      </c>
      <c r="J291" s="24"/>
      <c r="K291" s="68">
        <v>9</v>
      </c>
      <c r="L291" s="134">
        <v>1</v>
      </c>
      <c r="M291" s="68"/>
      <c r="N291" s="68"/>
      <c r="O291" s="68">
        <v>39600</v>
      </c>
      <c r="P291" s="68">
        <v>46800</v>
      </c>
      <c r="Q291" s="68">
        <v>86400</v>
      </c>
    </row>
    <row r="292" spans="1:17" ht="30" x14ac:dyDescent="0.25">
      <c r="A292" s="68" t="s">
        <v>543</v>
      </c>
      <c r="B292" s="68" t="s">
        <v>186</v>
      </c>
      <c r="C292" s="68" t="s">
        <v>561</v>
      </c>
      <c r="D292" s="68">
        <v>7</v>
      </c>
      <c r="E292" s="68"/>
      <c r="F292" s="68">
        <v>1</v>
      </c>
      <c r="G292" s="68"/>
      <c r="H292" s="68"/>
      <c r="I292" s="71">
        <f t="shared" si="7"/>
        <v>8</v>
      </c>
      <c r="J292" s="24">
        <v>3</v>
      </c>
      <c r="K292" s="68">
        <v>2</v>
      </c>
      <c r="L292" s="134">
        <v>1</v>
      </c>
      <c r="M292" s="68"/>
      <c r="N292" s="68"/>
      <c r="O292" s="68">
        <v>39600</v>
      </c>
      <c r="P292" s="68">
        <v>46800</v>
      </c>
      <c r="Q292" s="68">
        <v>86400</v>
      </c>
    </row>
    <row r="293" spans="1:17" x14ac:dyDescent="0.25">
      <c r="A293" s="68" t="s">
        <v>543</v>
      </c>
      <c r="B293" s="68" t="s">
        <v>186</v>
      </c>
      <c r="C293" s="68" t="s">
        <v>562</v>
      </c>
      <c r="D293" s="68">
        <v>6</v>
      </c>
      <c r="E293" s="68"/>
      <c r="F293" s="68">
        <v>4</v>
      </c>
      <c r="G293" s="68"/>
      <c r="H293" s="68"/>
      <c r="I293" s="71">
        <f t="shared" si="7"/>
        <v>10</v>
      </c>
      <c r="J293" s="24">
        <v>4</v>
      </c>
      <c r="K293" s="68">
        <v>2</v>
      </c>
      <c r="L293" s="134">
        <v>1</v>
      </c>
      <c r="M293" s="68">
        <v>2</v>
      </c>
      <c r="N293" s="68"/>
      <c r="O293" s="68">
        <v>39600</v>
      </c>
      <c r="P293" s="68">
        <v>46800</v>
      </c>
      <c r="Q293" s="68">
        <v>86400</v>
      </c>
    </row>
    <row r="294" spans="1:17" ht="30" x14ac:dyDescent="0.25">
      <c r="A294" s="68" t="s">
        <v>543</v>
      </c>
      <c r="B294" s="68" t="s">
        <v>186</v>
      </c>
      <c r="C294" s="68" t="s">
        <v>189</v>
      </c>
      <c r="D294" s="68"/>
      <c r="E294" s="68"/>
      <c r="F294" s="68">
        <v>13</v>
      </c>
      <c r="G294" s="68">
        <v>7</v>
      </c>
      <c r="H294" s="68"/>
      <c r="I294" s="71">
        <f t="shared" si="7"/>
        <v>20</v>
      </c>
      <c r="J294" s="24"/>
      <c r="K294" s="68">
        <v>6</v>
      </c>
      <c r="L294" s="134">
        <v>1</v>
      </c>
      <c r="M294" s="68">
        <v>1</v>
      </c>
      <c r="N294" s="68"/>
      <c r="O294" s="68" t="s">
        <v>586</v>
      </c>
      <c r="P294" s="68" t="s">
        <v>587</v>
      </c>
      <c r="Q294" s="68" t="s">
        <v>588</v>
      </c>
    </row>
    <row r="295" spans="1:17" x14ac:dyDescent="0.25">
      <c r="A295" s="68" t="s">
        <v>543</v>
      </c>
      <c r="B295" s="68" t="s">
        <v>186</v>
      </c>
      <c r="C295" s="68" t="s">
        <v>563</v>
      </c>
      <c r="D295" s="68">
        <v>3</v>
      </c>
      <c r="E295" s="68"/>
      <c r="F295" s="68"/>
      <c r="G295" s="68"/>
      <c r="H295" s="68"/>
      <c r="I295" s="71">
        <f t="shared" si="7"/>
        <v>3</v>
      </c>
      <c r="J295" s="24">
        <v>1</v>
      </c>
      <c r="K295" s="68">
        <v>2</v>
      </c>
      <c r="L295" s="134">
        <v>1</v>
      </c>
      <c r="M295" s="68"/>
      <c r="N295" s="68"/>
      <c r="O295" s="68">
        <v>39600</v>
      </c>
      <c r="P295" s="68">
        <v>46800</v>
      </c>
      <c r="Q295" s="68">
        <v>86400</v>
      </c>
    </row>
    <row r="296" spans="1:17" ht="30" x14ac:dyDescent="0.25">
      <c r="A296" s="68" t="s">
        <v>543</v>
      </c>
      <c r="B296" s="68" t="s">
        <v>186</v>
      </c>
      <c r="C296" s="68" t="s">
        <v>375</v>
      </c>
      <c r="D296" s="68">
        <v>5</v>
      </c>
      <c r="E296" s="68"/>
      <c r="F296" s="68">
        <v>2</v>
      </c>
      <c r="G296" s="68"/>
      <c r="H296" s="68"/>
      <c r="I296" s="71">
        <f t="shared" si="7"/>
        <v>7</v>
      </c>
      <c r="J296" s="24">
        <v>2</v>
      </c>
      <c r="K296" s="68">
        <v>1</v>
      </c>
      <c r="L296" s="134">
        <v>1</v>
      </c>
      <c r="M296" s="68"/>
      <c r="N296" s="68"/>
      <c r="O296" s="68">
        <v>39600</v>
      </c>
      <c r="P296" s="68">
        <v>46800</v>
      </c>
      <c r="Q296" s="68">
        <v>86400</v>
      </c>
    </row>
    <row r="297" spans="1:17" x14ac:dyDescent="0.25">
      <c r="A297" s="68" t="s">
        <v>543</v>
      </c>
      <c r="B297" s="68" t="s">
        <v>186</v>
      </c>
      <c r="C297" s="68" t="s">
        <v>564</v>
      </c>
      <c r="D297" s="68">
        <v>6</v>
      </c>
      <c r="E297" s="68"/>
      <c r="F297" s="68">
        <v>1</v>
      </c>
      <c r="G297" s="68"/>
      <c r="H297" s="68"/>
      <c r="I297" s="71">
        <f t="shared" si="7"/>
        <v>7</v>
      </c>
      <c r="J297" s="24">
        <v>1</v>
      </c>
      <c r="K297" s="68">
        <v>2</v>
      </c>
      <c r="L297" s="134"/>
      <c r="M297" s="68"/>
      <c r="N297" s="68"/>
      <c r="O297" s="68">
        <v>39600</v>
      </c>
      <c r="P297" s="68">
        <v>46800</v>
      </c>
      <c r="Q297" s="68">
        <v>86400</v>
      </c>
    </row>
    <row r="298" spans="1:17" x14ac:dyDescent="0.25">
      <c r="A298" s="68" t="s">
        <v>543</v>
      </c>
      <c r="B298" s="68" t="s">
        <v>186</v>
      </c>
      <c r="C298" s="68" t="s">
        <v>388</v>
      </c>
      <c r="D298" s="68">
        <v>8</v>
      </c>
      <c r="E298" s="68"/>
      <c r="F298" s="68">
        <v>1</v>
      </c>
      <c r="G298" s="68"/>
      <c r="H298" s="68"/>
      <c r="I298" s="71">
        <f t="shared" si="7"/>
        <v>9</v>
      </c>
      <c r="J298" s="24">
        <v>3</v>
      </c>
      <c r="K298" s="68">
        <v>2</v>
      </c>
      <c r="L298" s="134">
        <v>1</v>
      </c>
      <c r="M298" s="68"/>
      <c r="N298" s="68"/>
      <c r="O298" s="68">
        <v>39600</v>
      </c>
      <c r="P298" s="68">
        <v>46800</v>
      </c>
      <c r="Q298" s="68">
        <v>86400</v>
      </c>
    </row>
    <row r="299" spans="1:17" x14ac:dyDescent="0.25">
      <c r="A299" s="68" t="s">
        <v>543</v>
      </c>
      <c r="B299" s="68" t="s">
        <v>186</v>
      </c>
      <c r="C299" s="68" t="s">
        <v>357</v>
      </c>
      <c r="D299" s="68"/>
      <c r="E299" s="68"/>
      <c r="F299" s="68">
        <v>8</v>
      </c>
      <c r="G299" s="68"/>
      <c r="H299" s="68"/>
      <c r="I299" s="71">
        <f t="shared" si="7"/>
        <v>8</v>
      </c>
      <c r="J299" s="24"/>
      <c r="K299" s="68">
        <v>5</v>
      </c>
      <c r="L299" s="134">
        <v>1</v>
      </c>
      <c r="M299" s="68"/>
      <c r="N299" s="68"/>
      <c r="O299" s="68">
        <v>39600</v>
      </c>
      <c r="P299" s="68">
        <v>46800</v>
      </c>
      <c r="Q299" s="68">
        <v>86400</v>
      </c>
    </row>
    <row r="300" spans="1:17" x14ac:dyDescent="0.25">
      <c r="A300" s="68" t="s">
        <v>543</v>
      </c>
      <c r="B300" s="68" t="s">
        <v>186</v>
      </c>
      <c r="C300" s="68" t="s">
        <v>566</v>
      </c>
      <c r="D300" s="68"/>
      <c r="E300" s="68"/>
      <c r="F300" s="68">
        <v>11</v>
      </c>
      <c r="G300" s="68"/>
      <c r="H300" s="68"/>
      <c r="I300" s="71">
        <f t="shared" si="7"/>
        <v>11</v>
      </c>
      <c r="J300" s="24"/>
      <c r="K300" s="68">
        <v>9</v>
      </c>
      <c r="L300" s="134">
        <v>0.95</v>
      </c>
      <c r="M300" s="68">
        <v>1</v>
      </c>
      <c r="N300" s="68"/>
      <c r="O300" s="68">
        <v>39600</v>
      </c>
      <c r="P300" s="68">
        <v>46800</v>
      </c>
      <c r="Q300" s="68">
        <v>86400</v>
      </c>
    </row>
    <row r="301" spans="1:17" ht="30" x14ac:dyDescent="0.25">
      <c r="A301" s="68" t="s">
        <v>543</v>
      </c>
      <c r="B301" s="68" t="s">
        <v>186</v>
      </c>
      <c r="C301" s="68" t="s">
        <v>567</v>
      </c>
      <c r="D301" s="68">
        <v>6</v>
      </c>
      <c r="E301" s="68"/>
      <c r="F301" s="68">
        <v>28</v>
      </c>
      <c r="G301" s="68"/>
      <c r="H301" s="68"/>
      <c r="I301" s="71">
        <f t="shared" si="7"/>
        <v>34</v>
      </c>
      <c r="J301" s="24">
        <v>3</v>
      </c>
      <c r="K301" s="68">
        <v>11</v>
      </c>
      <c r="L301" s="134">
        <v>1</v>
      </c>
      <c r="M301" s="68"/>
      <c r="N301" s="68"/>
      <c r="O301" s="68">
        <v>39600</v>
      </c>
      <c r="P301" s="68">
        <v>46800</v>
      </c>
      <c r="Q301" s="68">
        <v>86400</v>
      </c>
    </row>
    <row r="302" spans="1:17" x14ac:dyDescent="0.25">
      <c r="A302" s="68" t="s">
        <v>543</v>
      </c>
      <c r="B302" s="68" t="s">
        <v>186</v>
      </c>
      <c r="C302" s="68" t="s">
        <v>569</v>
      </c>
      <c r="D302" s="68"/>
      <c r="E302" s="68"/>
      <c r="F302" s="68">
        <v>4</v>
      </c>
      <c r="G302" s="68"/>
      <c r="H302" s="68"/>
      <c r="I302" s="71">
        <f t="shared" si="7"/>
        <v>4</v>
      </c>
      <c r="J302" s="24"/>
      <c r="K302" s="68"/>
      <c r="L302" s="134"/>
      <c r="M302" s="68"/>
      <c r="N302" s="68"/>
      <c r="O302" s="68">
        <v>39600</v>
      </c>
      <c r="P302" s="68">
        <v>46800</v>
      </c>
      <c r="Q302" s="68">
        <v>86400</v>
      </c>
    </row>
    <row r="303" spans="1:17" ht="30" x14ac:dyDescent="0.25">
      <c r="A303" s="68" t="s">
        <v>543</v>
      </c>
      <c r="B303" s="68" t="s">
        <v>186</v>
      </c>
      <c r="C303" s="68" t="s">
        <v>570</v>
      </c>
      <c r="D303" s="68">
        <v>5</v>
      </c>
      <c r="E303" s="68"/>
      <c r="F303" s="68">
        <v>10</v>
      </c>
      <c r="G303" s="68"/>
      <c r="H303" s="68"/>
      <c r="I303" s="71">
        <f t="shared" si="7"/>
        <v>15</v>
      </c>
      <c r="J303" s="24">
        <v>3</v>
      </c>
      <c r="K303" s="68">
        <v>8</v>
      </c>
      <c r="L303" s="134">
        <v>1</v>
      </c>
      <c r="M303" s="68"/>
      <c r="N303" s="68"/>
      <c r="O303" s="68">
        <v>39600</v>
      </c>
      <c r="P303" s="68">
        <v>46800</v>
      </c>
      <c r="Q303" s="68">
        <v>86400</v>
      </c>
    </row>
    <row r="304" spans="1:17" ht="30" x14ac:dyDescent="0.25">
      <c r="A304" s="68" t="s">
        <v>543</v>
      </c>
      <c r="B304" s="68" t="s">
        <v>186</v>
      </c>
      <c r="C304" s="68" t="s">
        <v>571</v>
      </c>
      <c r="D304" s="68">
        <v>6</v>
      </c>
      <c r="E304" s="68"/>
      <c r="F304" s="68">
        <v>4</v>
      </c>
      <c r="G304" s="68"/>
      <c r="H304" s="68"/>
      <c r="I304" s="71">
        <f t="shared" si="7"/>
        <v>10</v>
      </c>
      <c r="J304" s="24">
        <v>3</v>
      </c>
      <c r="K304" s="68">
        <v>1</v>
      </c>
      <c r="L304" s="134">
        <v>1</v>
      </c>
      <c r="M304" s="68"/>
      <c r="N304" s="68"/>
      <c r="O304" s="68">
        <v>39600</v>
      </c>
      <c r="P304" s="68">
        <v>46800</v>
      </c>
      <c r="Q304" s="68">
        <v>86400</v>
      </c>
    </row>
    <row r="305" spans="1:17" ht="45" x14ac:dyDescent="0.25">
      <c r="A305" s="68" t="s">
        <v>543</v>
      </c>
      <c r="B305" s="68" t="s">
        <v>186</v>
      </c>
      <c r="C305" s="68" t="s">
        <v>573</v>
      </c>
      <c r="D305" s="68">
        <v>7</v>
      </c>
      <c r="E305" s="68"/>
      <c r="F305" s="68"/>
      <c r="G305" s="68"/>
      <c r="H305" s="68"/>
      <c r="I305" s="71">
        <f t="shared" si="7"/>
        <v>7</v>
      </c>
      <c r="J305" s="24">
        <v>3</v>
      </c>
      <c r="K305" s="68">
        <v>1</v>
      </c>
      <c r="L305" s="134">
        <v>1</v>
      </c>
      <c r="M305" s="68"/>
      <c r="N305" s="68"/>
      <c r="O305" s="68">
        <v>39600</v>
      </c>
      <c r="P305" s="68">
        <v>46800</v>
      </c>
      <c r="Q305" s="68">
        <v>86400</v>
      </c>
    </row>
    <row r="306" spans="1:17" ht="45" x14ac:dyDescent="0.25">
      <c r="A306" s="68" t="s">
        <v>543</v>
      </c>
      <c r="B306" s="68" t="s">
        <v>186</v>
      </c>
      <c r="C306" s="68" t="s">
        <v>575</v>
      </c>
      <c r="D306" s="68">
        <v>5</v>
      </c>
      <c r="E306" s="68"/>
      <c r="F306" s="68">
        <v>7</v>
      </c>
      <c r="G306" s="68"/>
      <c r="H306" s="68"/>
      <c r="I306" s="71">
        <f t="shared" si="7"/>
        <v>12</v>
      </c>
      <c r="J306" s="24">
        <v>2</v>
      </c>
      <c r="K306" s="68">
        <v>4</v>
      </c>
      <c r="L306" s="134">
        <v>1</v>
      </c>
      <c r="M306" s="68"/>
      <c r="N306" s="68"/>
      <c r="O306" s="68">
        <v>39600</v>
      </c>
      <c r="P306" s="68">
        <v>46800</v>
      </c>
      <c r="Q306" s="68">
        <v>86400</v>
      </c>
    </row>
    <row r="307" spans="1:17" ht="45" x14ac:dyDescent="0.25">
      <c r="A307" s="68" t="s">
        <v>543</v>
      </c>
      <c r="B307" s="68" t="s">
        <v>186</v>
      </c>
      <c r="C307" s="68" t="s">
        <v>576</v>
      </c>
      <c r="D307" s="68">
        <v>6</v>
      </c>
      <c r="E307" s="68"/>
      <c r="F307" s="68">
        <v>4</v>
      </c>
      <c r="G307" s="68"/>
      <c r="H307" s="68"/>
      <c r="I307" s="71">
        <f t="shared" si="7"/>
        <v>10</v>
      </c>
      <c r="J307" s="24">
        <v>3</v>
      </c>
      <c r="K307" s="68">
        <v>4</v>
      </c>
      <c r="L307" s="134">
        <v>0.92</v>
      </c>
      <c r="M307" s="68"/>
      <c r="N307" s="68"/>
      <c r="O307" s="68">
        <v>39600</v>
      </c>
      <c r="P307" s="68">
        <v>46800</v>
      </c>
      <c r="Q307" s="68">
        <v>86400</v>
      </c>
    </row>
    <row r="308" spans="1:17" ht="45" x14ac:dyDescent="0.25">
      <c r="A308" s="68" t="s">
        <v>543</v>
      </c>
      <c r="B308" s="68" t="s">
        <v>186</v>
      </c>
      <c r="C308" s="68" t="s">
        <v>435</v>
      </c>
      <c r="D308" s="68"/>
      <c r="E308" s="68"/>
      <c r="F308" s="68">
        <v>1</v>
      </c>
      <c r="G308" s="68"/>
      <c r="H308" s="68"/>
      <c r="I308" s="71">
        <f t="shared" si="7"/>
        <v>1</v>
      </c>
      <c r="J308" s="24"/>
      <c r="K308" s="68"/>
      <c r="L308" s="134">
        <v>1</v>
      </c>
      <c r="M308" s="68"/>
      <c r="N308" s="68"/>
      <c r="O308" s="68">
        <v>39600</v>
      </c>
      <c r="P308" s="68">
        <v>46800</v>
      </c>
      <c r="Q308" s="68">
        <v>86400</v>
      </c>
    </row>
    <row r="309" spans="1:17" ht="30" x14ac:dyDescent="0.25">
      <c r="A309" s="68" t="s">
        <v>543</v>
      </c>
      <c r="B309" s="68" t="s">
        <v>186</v>
      </c>
      <c r="C309" s="68" t="s">
        <v>384</v>
      </c>
      <c r="D309" s="68">
        <v>6</v>
      </c>
      <c r="E309" s="68"/>
      <c r="F309" s="68">
        <v>11</v>
      </c>
      <c r="G309" s="68">
        <v>1</v>
      </c>
      <c r="H309" s="68"/>
      <c r="I309" s="71">
        <f t="shared" si="7"/>
        <v>18</v>
      </c>
      <c r="J309" s="24">
        <v>2</v>
      </c>
      <c r="K309" s="68">
        <v>11</v>
      </c>
      <c r="L309" s="134">
        <v>1</v>
      </c>
      <c r="M309" s="68"/>
      <c r="N309" s="68"/>
      <c r="O309" s="68" t="s">
        <v>586</v>
      </c>
      <c r="P309" s="68" t="s">
        <v>587</v>
      </c>
      <c r="Q309" s="68" t="s">
        <v>588</v>
      </c>
    </row>
    <row r="310" spans="1:17" ht="30" x14ac:dyDescent="0.25">
      <c r="A310" s="68" t="s">
        <v>543</v>
      </c>
      <c r="B310" s="68" t="s">
        <v>186</v>
      </c>
      <c r="C310" s="68" t="s">
        <v>578</v>
      </c>
      <c r="D310" s="68">
        <v>3</v>
      </c>
      <c r="E310" s="68"/>
      <c r="F310" s="68">
        <v>16</v>
      </c>
      <c r="G310" s="68">
        <v>1</v>
      </c>
      <c r="H310" s="68"/>
      <c r="I310" s="71">
        <f t="shared" si="7"/>
        <v>20</v>
      </c>
      <c r="J310" s="24">
        <v>3</v>
      </c>
      <c r="K310" s="68">
        <v>6</v>
      </c>
      <c r="L310" s="134">
        <v>0.93</v>
      </c>
      <c r="M310" s="68"/>
      <c r="N310" s="68"/>
      <c r="O310" s="68" t="s">
        <v>586</v>
      </c>
      <c r="P310" s="68" t="s">
        <v>587</v>
      </c>
      <c r="Q310" s="68" t="s">
        <v>588</v>
      </c>
    </row>
    <row r="311" spans="1:17" ht="30" x14ac:dyDescent="0.25">
      <c r="A311" s="68" t="s">
        <v>543</v>
      </c>
      <c r="B311" s="68" t="s">
        <v>186</v>
      </c>
      <c r="C311" s="68" t="s">
        <v>579</v>
      </c>
      <c r="D311" s="68">
        <v>5</v>
      </c>
      <c r="E311" s="68"/>
      <c r="F311" s="68">
        <v>5</v>
      </c>
      <c r="G311" s="68"/>
      <c r="H311" s="68"/>
      <c r="I311" s="71">
        <f t="shared" si="7"/>
        <v>10</v>
      </c>
      <c r="J311" s="24">
        <v>3</v>
      </c>
      <c r="K311" s="68">
        <v>2</v>
      </c>
      <c r="L311" s="134">
        <v>1</v>
      </c>
      <c r="M311" s="68"/>
      <c r="N311" s="68"/>
      <c r="O311" s="68">
        <v>39600</v>
      </c>
      <c r="P311" s="68">
        <v>46800</v>
      </c>
      <c r="Q311" s="68">
        <v>86400</v>
      </c>
    </row>
    <row r="312" spans="1:17" x14ac:dyDescent="0.25">
      <c r="A312" s="68" t="s">
        <v>543</v>
      </c>
      <c r="B312" s="68" t="s">
        <v>186</v>
      </c>
      <c r="C312" s="68" t="s">
        <v>580</v>
      </c>
      <c r="D312" s="68"/>
      <c r="E312" s="68"/>
      <c r="F312" s="68">
        <v>4</v>
      </c>
      <c r="G312" s="68"/>
      <c r="H312" s="68"/>
      <c r="I312" s="71">
        <f t="shared" si="7"/>
        <v>4</v>
      </c>
      <c r="J312" s="24"/>
      <c r="K312" s="68"/>
      <c r="L312" s="134"/>
      <c r="M312" s="68"/>
      <c r="N312" s="68"/>
      <c r="O312" s="68">
        <v>39600</v>
      </c>
      <c r="P312" s="68">
        <v>46800</v>
      </c>
      <c r="Q312" s="68">
        <v>86400</v>
      </c>
    </row>
    <row r="313" spans="1:17" ht="45" x14ac:dyDescent="0.25">
      <c r="A313" s="68" t="s">
        <v>543</v>
      </c>
      <c r="B313" s="68" t="s">
        <v>186</v>
      </c>
      <c r="C313" s="68" t="s">
        <v>584</v>
      </c>
      <c r="D313" s="68">
        <v>6</v>
      </c>
      <c r="E313" s="68"/>
      <c r="F313" s="68">
        <v>12</v>
      </c>
      <c r="G313" s="68">
        <v>1</v>
      </c>
      <c r="H313" s="68"/>
      <c r="I313" s="71">
        <f t="shared" si="7"/>
        <v>19</v>
      </c>
      <c r="J313" s="24">
        <v>3</v>
      </c>
      <c r="K313" s="68">
        <v>6</v>
      </c>
      <c r="L313" s="134">
        <v>1</v>
      </c>
      <c r="M313" s="68">
        <v>3</v>
      </c>
      <c r="N313" s="68"/>
      <c r="O313" s="68" t="s">
        <v>586</v>
      </c>
      <c r="P313" s="68" t="s">
        <v>587</v>
      </c>
      <c r="Q313" s="68" t="s">
        <v>588</v>
      </c>
    </row>
    <row r="314" spans="1:17" ht="30" x14ac:dyDescent="0.25">
      <c r="A314" s="68" t="s">
        <v>543</v>
      </c>
      <c r="B314" s="68" t="s">
        <v>186</v>
      </c>
      <c r="C314" s="68" t="s">
        <v>358</v>
      </c>
      <c r="D314" s="68">
        <v>10</v>
      </c>
      <c r="E314" s="68"/>
      <c r="F314" s="68">
        <v>124</v>
      </c>
      <c r="G314" s="68">
        <v>18</v>
      </c>
      <c r="H314" s="68"/>
      <c r="I314" s="71">
        <f t="shared" si="7"/>
        <v>152</v>
      </c>
      <c r="J314" s="24">
        <v>5</v>
      </c>
      <c r="K314" s="68">
        <v>68</v>
      </c>
      <c r="L314" s="134">
        <v>1</v>
      </c>
      <c r="M314" s="68">
        <v>3</v>
      </c>
      <c r="N314" s="68"/>
      <c r="O314" s="68" t="s">
        <v>586</v>
      </c>
      <c r="P314" s="68" t="s">
        <v>587</v>
      </c>
      <c r="Q314" s="68" t="s">
        <v>588</v>
      </c>
    </row>
    <row r="315" spans="1:17" ht="30" x14ac:dyDescent="0.25">
      <c r="A315" s="68" t="s">
        <v>543</v>
      </c>
      <c r="B315" s="68" t="s">
        <v>266</v>
      </c>
      <c r="C315" s="68" t="s">
        <v>589</v>
      </c>
      <c r="D315" s="68"/>
      <c r="E315" s="68"/>
      <c r="F315" s="68">
        <v>54</v>
      </c>
      <c r="G315" s="68"/>
      <c r="H315" s="68"/>
      <c r="I315" s="71">
        <v>54</v>
      </c>
      <c r="J315" s="68"/>
      <c r="K315" s="68"/>
      <c r="L315" s="134"/>
      <c r="M315" s="68"/>
      <c r="N315" s="68"/>
      <c r="O315" s="68">
        <v>43275</v>
      </c>
      <c r="P315" s="68">
        <v>46800</v>
      </c>
      <c r="Q315" s="68">
        <v>120900</v>
      </c>
    </row>
    <row r="316" spans="1:17" ht="30" x14ac:dyDescent="0.25">
      <c r="A316" s="68" t="s">
        <v>543</v>
      </c>
      <c r="B316" s="68" t="s">
        <v>266</v>
      </c>
      <c r="C316" s="68" t="s">
        <v>590</v>
      </c>
      <c r="D316" s="68"/>
      <c r="E316" s="68"/>
      <c r="F316" s="68">
        <v>30</v>
      </c>
      <c r="G316" s="68"/>
      <c r="H316" s="68"/>
      <c r="I316" s="71">
        <v>30</v>
      </c>
      <c r="J316" s="68"/>
      <c r="K316" s="68"/>
      <c r="L316" s="134"/>
      <c r="M316" s="68">
        <v>1</v>
      </c>
      <c r="N316" s="68"/>
      <c r="O316" s="68">
        <v>35100</v>
      </c>
      <c r="P316" s="68">
        <v>46800</v>
      </c>
      <c r="Q316" s="68">
        <v>120900</v>
      </c>
    </row>
    <row r="317" spans="1:17" x14ac:dyDescent="0.25">
      <c r="A317" s="38" t="s">
        <v>591</v>
      </c>
    </row>
    <row r="318" spans="1:17" ht="30" x14ac:dyDescent="0.25">
      <c r="A318" s="68" t="s">
        <v>593</v>
      </c>
      <c r="B318" s="68" t="s">
        <v>185</v>
      </c>
      <c r="C318" s="68" t="s">
        <v>463</v>
      </c>
      <c r="D318" s="68"/>
      <c r="E318" s="68"/>
      <c r="F318" s="68">
        <v>25</v>
      </c>
      <c r="G318" s="68"/>
      <c r="H318" s="68"/>
      <c r="I318" s="71">
        <f>F318+G318</f>
        <v>25</v>
      </c>
      <c r="J318" s="68"/>
      <c r="K318" s="68"/>
      <c r="L318" s="134"/>
      <c r="M318" s="68"/>
      <c r="N318" s="68"/>
      <c r="O318" s="68">
        <v>32400</v>
      </c>
      <c r="P318" s="68">
        <v>42000</v>
      </c>
    </row>
    <row r="319" spans="1:17" ht="30" x14ac:dyDescent="0.25">
      <c r="A319" s="68" t="s">
        <v>593</v>
      </c>
      <c r="B319" s="68" t="s">
        <v>185</v>
      </c>
      <c r="C319" s="68" t="s">
        <v>371</v>
      </c>
      <c r="D319" s="68"/>
      <c r="E319" s="68"/>
      <c r="F319" s="68">
        <v>31</v>
      </c>
      <c r="G319" s="68"/>
      <c r="H319" s="68"/>
      <c r="I319" s="71">
        <f t="shared" ref="I319:I324" si="8">F319+G319</f>
        <v>31</v>
      </c>
      <c r="J319" s="68"/>
      <c r="K319" s="68"/>
      <c r="L319" s="134">
        <v>0.85</v>
      </c>
      <c r="M319" s="68">
        <v>2</v>
      </c>
      <c r="N319" s="68"/>
      <c r="O319" s="68">
        <v>34800</v>
      </c>
      <c r="P319" s="68">
        <v>42000</v>
      </c>
    </row>
    <row r="320" spans="1:17" ht="30" x14ac:dyDescent="0.25">
      <c r="A320" s="68" t="s">
        <v>593</v>
      </c>
      <c r="B320" s="68" t="s">
        <v>185</v>
      </c>
      <c r="C320" s="68" t="s">
        <v>189</v>
      </c>
      <c r="D320" s="68"/>
      <c r="E320" s="68"/>
      <c r="F320" s="68">
        <v>10</v>
      </c>
      <c r="G320" s="68"/>
      <c r="H320" s="68"/>
      <c r="I320" s="71">
        <f t="shared" si="8"/>
        <v>10</v>
      </c>
      <c r="J320" s="68"/>
      <c r="K320" s="68"/>
      <c r="L320" s="134"/>
      <c r="M320" s="68"/>
      <c r="N320" s="68"/>
      <c r="O320" s="68">
        <v>32400</v>
      </c>
      <c r="P320" s="68">
        <v>42000</v>
      </c>
    </row>
    <row r="321" spans="1:17" ht="30" x14ac:dyDescent="0.25">
      <c r="A321" s="68" t="s">
        <v>593</v>
      </c>
      <c r="B321" s="68" t="s">
        <v>185</v>
      </c>
      <c r="C321" s="68" t="s">
        <v>388</v>
      </c>
      <c r="D321" s="68"/>
      <c r="E321" s="68"/>
      <c r="F321" s="68">
        <v>17</v>
      </c>
      <c r="G321" s="68"/>
      <c r="H321" s="68"/>
      <c r="I321" s="71">
        <f t="shared" si="8"/>
        <v>17</v>
      </c>
      <c r="J321" s="68"/>
      <c r="K321" s="68">
        <v>9</v>
      </c>
      <c r="L321" s="134">
        <v>0.9</v>
      </c>
      <c r="M321" s="68">
        <v>1</v>
      </c>
      <c r="N321" s="68"/>
      <c r="O321" s="68">
        <v>34800</v>
      </c>
      <c r="P321" s="68">
        <v>42000</v>
      </c>
    </row>
    <row r="322" spans="1:17" ht="30" x14ac:dyDescent="0.25">
      <c r="A322" s="68" t="s">
        <v>593</v>
      </c>
      <c r="B322" s="68" t="s">
        <v>185</v>
      </c>
      <c r="C322" s="68" t="s">
        <v>384</v>
      </c>
      <c r="D322" s="68"/>
      <c r="E322" s="68"/>
      <c r="F322" s="68">
        <v>16</v>
      </c>
      <c r="G322" s="68">
        <v>18</v>
      </c>
      <c r="H322" s="68"/>
      <c r="I322" s="71">
        <f t="shared" si="8"/>
        <v>34</v>
      </c>
      <c r="J322" s="68"/>
      <c r="K322" s="68">
        <v>10</v>
      </c>
      <c r="L322" s="134">
        <v>0.8</v>
      </c>
      <c r="M322" s="68">
        <v>2</v>
      </c>
      <c r="N322" s="68"/>
      <c r="O322" s="68">
        <v>32400</v>
      </c>
      <c r="P322" s="68">
        <v>42000</v>
      </c>
    </row>
    <row r="323" spans="1:17" ht="30" x14ac:dyDescent="0.25">
      <c r="A323" s="68" t="s">
        <v>593</v>
      </c>
      <c r="B323" s="68" t="s">
        <v>185</v>
      </c>
      <c r="C323" s="68" t="s">
        <v>188</v>
      </c>
      <c r="D323" s="68"/>
      <c r="E323" s="68"/>
      <c r="F323" s="68">
        <v>29</v>
      </c>
      <c r="G323" s="68"/>
      <c r="H323" s="68"/>
      <c r="I323" s="71">
        <f t="shared" si="8"/>
        <v>29</v>
      </c>
      <c r="J323" s="68"/>
      <c r="K323" s="68"/>
      <c r="L323" s="134"/>
      <c r="M323" s="68">
        <v>1</v>
      </c>
      <c r="N323" s="68"/>
      <c r="O323" s="68">
        <v>32400</v>
      </c>
      <c r="P323" s="68">
        <v>42000</v>
      </c>
    </row>
    <row r="324" spans="1:17" ht="30" x14ac:dyDescent="0.25">
      <c r="A324" s="68" t="s">
        <v>593</v>
      </c>
      <c r="B324" s="68" t="s">
        <v>185</v>
      </c>
      <c r="C324" s="68" t="s">
        <v>358</v>
      </c>
      <c r="D324" s="68"/>
      <c r="E324" s="68"/>
      <c r="F324" s="68">
        <v>98</v>
      </c>
      <c r="G324" s="68">
        <v>99</v>
      </c>
      <c r="H324" s="68"/>
      <c r="I324" s="71">
        <f t="shared" si="8"/>
        <v>197</v>
      </c>
      <c r="J324" s="68"/>
      <c r="K324" s="68">
        <v>53</v>
      </c>
      <c r="L324" s="134">
        <v>0.9</v>
      </c>
      <c r="M324" s="68">
        <v>7</v>
      </c>
      <c r="N324" s="68"/>
      <c r="O324" s="68">
        <v>32400</v>
      </c>
      <c r="P324" s="68">
        <v>42000</v>
      </c>
    </row>
    <row r="325" spans="1:17" x14ac:dyDescent="0.25">
      <c r="A325" t="s">
        <v>592</v>
      </c>
    </row>
    <row r="326" spans="1:17" x14ac:dyDescent="0.25">
      <c r="A326" s="68" t="s">
        <v>594</v>
      </c>
      <c r="B326" s="68" t="s">
        <v>185</v>
      </c>
      <c r="C326" s="68" t="s">
        <v>506</v>
      </c>
      <c r="D326" s="68"/>
      <c r="E326" s="68"/>
      <c r="F326" s="68">
        <v>11</v>
      </c>
      <c r="G326" s="68"/>
      <c r="H326" s="68"/>
      <c r="I326" s="71">
        <f>SUM(F326+G326)</f>
        <v>11</v>
      </c>
      <c r="J326" s="68"/>
      <c r="K326" s="68">
        <v>8</v>
      </c>
      <c r="L326" s="134">
        <v>0.8</v>
      </c>
      <c r="M326" s="68">
        <v>1</v>
      </c>
      <c r="N326" s="68"/>
      <c r="O326" s="68">
        <v>31800</v>
      </c>
      <c r="P326" s="68">
        <v>35400</v>
      </c>
    </row>
    <row r="327" spans="1:17" ht="30" x14ac:dyDescent="0.25">
      <c r="A327" s="68" t="s">
        <v>594</v>
      </c>
      <c r="B327" s="68" t="s">
        <v>185</v>
      </c>
      <c r="C327" s="68" t="s">
        <v>579</v>
      </c>
      <c r="D327" s="68"/>
      <c r="E327" s="68"/>
      <c r="F327" s="68">
        <v>30</v>
      </c>
      <c r="G327" s="68"/>
      <c r="H327" s="68"/>
      <c r="I327" s="71">
        <f>SUM(F327+G327)</f>
        <v>30</v>
      </c>
      <c r="J327" s="68"/>
      <c r="K327" s="68">
        <v>10</v>
      </c>
      <c r="L327" s="134"/>
      <c r="M327" s="68">
        <v>6</v>
      </c>
      <c r="N327" s="68"/>
      <c r="O327" s="68">
        <v>31800</v>
      </c>
      <c r="P327" s="68">
        <v>35400</v>
      </c>
    </row>
    <row r="328" spans="1:17" ht="30" x14ac:dyDescent="0.25">
      <c r="A328" s="68" t="s">
        <v>594</v>
      </c>
      <c r="B328" s="68" t="s">
        <v>185</v>
      </c>
      <c r="C328" s="68" t="s">
        <v>358</v>
      </c>
      <c r="D328" s="68"/>
      <c r="E328" s="68"/>
      <c r="F328" s="68">
        <v>61</v>
      </c>
      <c r="G328" s="68">
        <v>17</v>
      </c>
      <c r="H328" s="68"/>
      <c r="I328" s="71">
        <f>SUM(F328+G328)</f>
        <v>78</v>
      </c>
      <c r="J328" s="68"/>
      <c r="K328" s="68">
        <v>25</v>
      </c>
      <c r="L328" s="134">
        <v>0.82</v>
      </c>
      <c r="M328" s="68">
        <v>4</v>
      </c>
      <c r="N328" s="68"/>
      <c r="O328" s="68">
        <v>31800</v>
      </c>
      <c r="P328" s="68">
        <v>35400</v>
      </c>
    </row>
    <row r="329" spans="1:17" ht="45" x14ac:dyDescent="0.25">
      <c r="A329" s="68" t="s">
        <v>594</v>
      </c>
      <c r="B329" s="68" t="s">
        <v>185</v>
      </c>
      <c r="C329" s="68" t="s">
        <v>584</v>
      </c>
      <c r="D329" s="68"/>
      <c r="E329" s="68"/>
      <c r="F329" s="68">
        <v>1</v>
      </c>
      <c r="G329" s="68"/>
      <c r="H329" s="68"/>
      <c r="I329" s="71">
        <f>SUM(F329+G329)</f>
        <v>1</v>
      </c>
      <c r="J329" s="68"/>
      <c r="K329" s="68"/>
      <c r="L329" s="134">
        <v>0.83</v>
      </c>
      <c r="M329" s="68">
        <v>0</v>
      </c>
      <c r="N329" s="68"/>
      <c r="O329" s="68">
        <v>31800</v>
      </c>
      <c r="P329" s="68">
        <v>35400</v>
      </c>
    </row>
    <row r="330" spans="1:17" x14ac:dyDescent="0.25">
      <c r="A330" t="s">
        <v>595</v>
      </c>
    </row>
    <row r="331" spans="1:17" ht="30" x14ac:dyDescent="0.25">
      <c r="A331" s="142" t="s">
        <v>597</v>
      </c>
      <c r="B331" s="142" t="s">
        <v>185</v>
      </c>
      <c r="C331" s="137" t="s">
        <v>358</v>
      </c>
      <c r="D331" s="135"/>
      <c r="E331" s="135"/>
      <c r="F331" s="135">
        <v>31</v>
      </c>
      <c r="G331" s="135">
        <v>95</v>
      </c>
      <c r="H331" s="135"/>
      <c r="I331" s="205">
        <f>SUM(F331+G331)</f>
        <v>126</v>
      </c>
      <c r="J331" s="135"/>
      <c r="K331" s="135">
        <v>40</v>
      </c>
      <c r="L331" s="136">
        <v>0.55000000000000004</v>
      </c>
      <c r="M331" s="135"/>
      <c r="N331" s="135"/>
      <c r="O331" s="135">
        <v>25736</v>
      </c>
      <c r="P331" s="135">
        <v>30510</v>
      </c>
      <c r="Q331" s="141"/>
    </row>
    <row r="332" spans="1:17" ht="30" x14ac:dyDescent="0.25">
      <c r="A332" s="142" t="s">
        <v>597</v>
      </c>
      <c r="B332" s="142" t="s">
        <v>185</v>
      </c>
      <c r="C332" s="137" t="s">
        <v>384</v>
      </c>
      <c r="D332" s="135"/>
      <c r="E332" s="135"/>
      <c r="F332" s="135"/>
      <c r="G332" s="135">
        <v>6</v>
      </c>
      <c r="H332" s="135"/>
      <c r="I332" s="205">
        <f>SUM(F332+G332)</f>
        <v>6</v>
      </c>
      <c r="J332" s="135"/>
      <c r="K332" s="135"/>
      <c r="L332" s="136">
        <v>0.4</v>
      </c>
      <c r="M332" s="135"/>
      <c r="N332" s="135"/>
      <c r="O332" s="135">
        <v>26190</v>
      </c>
      <c r="P332" s="135"/>
      <c r="Q332" s="141"/>
    </row>
    <row r="333" spans="1:17" x14ac:dyDescent="0.25">
      <c r="A333" t="s">
        <v>596</v>
      </c>
    </row>
    <row r="334" spans="1:17" x14ac:dyDescent="0.25">
      <c r="A334" s="23" t="s">
        <v>598</v>
      </c>
      <c r="B334" s="23" t="s">
        <v>185</v>
      </c>
      <c r="C334" s="74" t="s">
        <v>428</v>
      </c>
      <c r="D334" s="129"/>
      <c r="E334" s="129"/>
      <c r="F334" s="129">
        <v>46</v>
      </c>
      <c r="G334" s="129">
        <v>50</v>
      </c>
      <c r="H334" s="129"/>
      <c r="I334" s="207">
        <f>SUM(SUM(F334+G334))</f>
        <v>96</v>
      </c>
      <c r="J334" s="138"/>
      <c r="K334" s="138">
        <v>32</v>
      </c>
      <c r="L334" s="139">
        <v>0.67</v>
      </c>
      <c r="M334" s="132">
        <v>43</v>
      </c>
      <c r="N334" s="129"/>
      <c r="O334" s="138">
        <v>29100</v>
      </c>
      <c r="P334" s="138">
        <v>33900</v>
      </c>
    </row>
    <row r="335" spans="1:17" ht="30" x14ac:dyDescent="0.25">
      <c r="A335" s="23" t="s">
        <v>598</v>
      </c>
      <c r="B335" s="23" t="s">
        <v>185</v>
      </c>
      <c r="C335" s="143" t="s">
        <v>384</v>
      </c>
      <c r="D335" s="129"/>
      <c r="E335" s="129"/>
      <c r="F335" s="129">
        <v>1</v>
      </c>
      <c r="G335" s="129">
        <v>28</v>
      </c>
      <c r="H335" s="129"/>
      <c r="I335" s="207">
        <f t="shared" ref="I335:I342" si="9">SUM(SUM(F335+G335))</f>
        <v>29</v>
      </c>
      <c r="J335" s="138"/>
      <c r="K335" s="138">
        <v>6</v>
      </c>
      <c r="L335" s="139">
        <v>0.7</v>
      </c>
      <c r="M335" s="132">
        <v>12</v>
      </c>
      <c r="N335" s="129"/>
      <c r="O335" s="138">
        <v>29100</v>
      </c>
      <c r="P335" s="138">
        <v>33900</v>
      </c>
    </row>
    <row r="336" spans="1:17" ht="30" x14ac:dyDescent="0.25">
      <c r="A336" s="23" t="s">
        <v>598</v>
      </c>
      <c r="B336" s="23" t="s">
        <v>185</v>
      </c>
      <c r="C336" s="133" t="s">
        <v>571</v>
      </c>
      <c r="D336" s="129"/>
      <c r="E336" s="129"/>
      <c r="F336" s="129">
        <v>7</v>
      </c>
      <c r="G336" s="129">
        <v>48</v>
      </c>
      <c r="H336" s="129"/>
      <c r="I336" s="207">
        <f t="shared" si="9"/>
        <v>55</v>
      </c>
      <c r="J336" s="138"/>
      <c r="K336" s="138">
        <v>5</v>
      </c>
      <c r="L336" s="139">
        <v>0.68</v>
      </c>
      <c r="M336" s="132">
        <v>21</v>
      </c>
      <c r="N336" s="129"/>
      <c r="O336" s="138">
        <v>29100</v>
      </c>
      <c r="P336" s="138">
        <v>33900</v>
      </c>
    </row>
    <row r="337" spans="1:16" x14ac:dyDescent="0.25">
      <c r="A337" s="23" t="s">
        <v>598</v>
      </c>
      <c r="B337" s="23" t="s">
        <v>266</v>
      </c>
      <c r="C337" s="143" t="s">
        <v>599</v>
      </c>
      <c r="D337" s="129"/>
      <c r="E337" s="129"/>
      <c r="F337" s="129">
        <v>4</v>
      </c>
      <c r="G337" s="129">
        <v>4</v>
      </c>
      <c r="H337" s="129"/>
      <c r="I337" s="207">
        <f t="shared" si="9"/>
        <v>8</v>
      </c>
      <c r="J337" s="138"/>
      <c r="K337" s="138"/>
      <c r="L337" s="139"/>
      <c r="M337" s="132">
        <v>1</v>
      </c>
      <c r="N337" s="129"/>
      <c r="O337" s="138">
        <v>29100</v>
      </c>
      <c r="P337" s="138">
        <v>33900</v>
      </c>
    </row>
    <row r="338" spans="1:16" x14ac:dyDescent="0.25">
      <c r="A338" s="23" t="s">
        <v>598</v>
      </c>
      <c r="B338" s="23" t="s">
        <v>185</v>
      </c>
      <c r="C338" s="74" t="s">
        <v>515</v>
      </c>
      <c r="D338" s="129"/>
      <c r="E338" s="129"/>
      <c r="F338" s="129">
        <v>4</v>
      </c>
      <c r="G338" s="129">
        <v>37</v>
      </c>
      <c r="H338" s="129"/>
      <c r="I338" s="207">
        <f t="shared" si="9"/>
        <v>41</v>
      </c>
      <c r="J338" s="138"/>
      <c r="K338" s="138">
        <v>9</v>
      </c>
      <c r="L338" s="139">
        <v>0.75</v>
      </c>
      <c r="M338" s="132">
        <v>9</v>
      </c>
      <c r="N338" s="129"/>
      <c r="O338" s="138">
        <v>29100</v>
      </c>
      <c r="P338" s="138">
        <v>33900</v>
      </c>
    </row>
    <row r="339" spans="1:16" x14ac:dyDescent="0.25">
      <c r="A339" s="23" t="s">
        <v>598</v>
      </c>
      <c r="B339" s="23" t="s">
        <v>185</v>
      </c>
      <c r="C339" s="74" t="s">
        <v>506</v>
      </c>
      <c r="D339" s="129"/>
      <c r="E339" s="129"/>
      <c r="F339" s="129">
        <v>24</v>
      </c>
      <c r="G339" s="129"/>
      <c r="H339" s="129"/>
      <c r="I339" s="207">
        <f t="shared" si="9"/>
        <v>24</v>
      </c>
      <c r="J339" s="138"/>
      <c r="K339" s="138">
        <v>10</v>
      </c>
      <c r="L339" s="139">
        <v>0.78</v>
      </c>
      <c r="M339" s="132">
        <v>5</v>
      </c>
      <c r="N339" s="129"/>
      <c r="O339" s="138">
        <v>29100</v>
      </c>
      <c r="P339" s="138">
        <v>33900</v>
      </c>
    </row>
    <row r="340" spans="1:16" x14ac:dyDescent="0.25">
      <c r="A340" s="23" t="s">
        <v>598</v>
      </c>
      <c r="B340" s="23" t="s">
        <v>185</v>
      </c>
      <c r="C340" s="74" t="s">
        <v>189</v>
      </c>
      <c r="D340" s="129"/>
      <c r="E340" s="129"/>
      <c r="F340" s="129">
        <v>9</v>
      </c>
      <c r="G340" s="129">
        <v>47</v>
      </c>
      <c r="H340" s="129"/>
      <c r="I340" s="207">
        <f t="shared" si="9"/>
        <v>56</v>
      </c>
      <c r="J340" s="138"/>
      <c r="K340" s="138"/>
      <c r="L340" s="139"/>
      <c r="M340" s="132">
        <v>28</v>
      </c>
      <c r="N340" s="129"/>
      <c r="O340" s="138">
        <v>29100</v>
      </c>
      <c r="P340" s="138">
        <v>33900</v>
      </c>
    </row>
    <row r="341" spans="1:16" x14ac:dyDescent="0.25">
      <c r="A341" s="23" t="s">
        <v>598</v>
      </c>
      <c r="B341" s="23" t="s">
        <v>185</v>
      </c>
      <c r="C341" s="74" t="s">
        <v>527</v>
      </c>
      <c r="D341" s="129"/>
      <c r="E341" s="129"/>
      <c r="F341" s="129"/>
      <c r="G341" s="129">
        <v>33</v>
      </c>
      <c r="H341" s="129"/>
      <c r="I341" s="207">
        <f t="shared" si="9"/>
        <v>33</v>
      </c>
      <c r="J341" s="138"/>
      <c r="K341" s="138">
        <v>5</v>
      </c>
      <c r="L341" s="139"/>
      <c r="M341" s="132">
        <v>11</v>
      </c>
      <c r="N341" s="129"/>
      <c r="O341" s="138">
        <v>29100</v>
      </c>
      <c r="P341" s="138">
        <v>33900</v>
      </c>
    </row>
    <row r="342" spans="1:16" x14ac:dyDescent="0.25">
      <c r="A342" s="23" t="s">
        <v>598</v>
      </c>
      <c r="B342" s="23" t="s">
        <v>185</v>
      </c>
      <c r="C342" s="133" t="s">
        <v>582</v>
      </c>
      <c r="D342" s="129">
        <v>0</v>
      </c>
      <c r="E342" s="129"/>
      <c r="F342" s="129"/>
      <c r="G342" s="129">
        <v>16</v>
      </c>
      <c r="H342" s="129"/>
      <c r="I342" s="207">
        <f t="shared" si="9"/>
        <v>16</v>
      </c>
      <c r="J342" s="138">
        <v>0</v>
      </c>
      <c r="K342" s="138">
        <v>0</v>
      </c>
      <c r="L342" s="139"/>
      <c r="M342" s="132">
        <v>16</v>
      </c>
      <c r="N342" s="129"/>
      <c r="O342" s="138">
        <v>29100</v>
      </c>
      <c r="P342" s="138">
        <v>33900</v>
      </c>
    </row>
    <row r="343" spans="1:16" x14ac:dyDescent="0.25">
      <c r="A343" s="51"/>
      <c r="B343" s="51"/>
      <c r="C343" s="75" t="s">
        <v>600</v>
      </c>
      <c r="D343" s="51">
        <f t="shared" ref="D343:K343" si="10">SUM(D244:D342)</f>
        <v>1374</v>
      </c>
      <c r="E343" s="51">
        <f t="shared" si="10"/>
        <v>0</v>
      </c>
      <c r="F343" s="51">
        <f t="shared" si="10"/>
        <v>4973</v>
      </c>
      <c r="G343" s="51">
        <f t="shared" si="10"/>
        <v>2646</v>
      </c>
      <c r="H343" s="51">
        <f t="shared" si="10"/>
        <v>0</v>
      </c>
      <c r="I343" s="51">
        <f t="shared" si="10"/>
        <v>8993</v>
      </c>
      <c r="J343" s="51">
        <f t="shared" si="10"/>
        <v>393</v>
      </c>
      <c r="K343" s="51">
        <f t="shared" si="10"/>
        <v>1544</v>
      </c>
      <c r="L343" s="51"/>
      <c r="M343" s="51">
        <f>SUM(M244:M342)</f>
        <v>508</v>
      </c>
      <c r="N343" s="51">
        <f>SUM(N244:N342)</f>
        <v>4</v>
      </c>
      <c r="O343" s="51"/>
      <c r="P343" s="51"/>
    </row>
    <row r="344" spans="1:16" x14ac:dyDescent="0.25">
      <c r="A344" s="22" t="s">
        <v>108</v>
      </c>
    </row>
    <row r="345" spans="1:16" x14ac:dyDescent="0.25">
      <c r="A345" s="24" t="s">
        <v>673</v>
      </c>
      <c r="B345" s="24" t="s">
        <v>185</v>
      </c>
      <c r="C345" s="161" t="s">
        <v>674</v>
      </c>
      <c r="D345" s="86">
        <v>108</v>
      </c>
      <c r="E345" s="86"/>
      <c r="F345" s="88">
        <v>305</v>
      </c>
      <c r="G345" s="88"/>
      <c r="H345" s="86"/>
      <c r="I345" s="91">
        <f t="shared" ref="I345:I372" si="11">SUM(D345:H345)</f>
        <v>413</v>
      </c>
      <c r="J345" s="86">
        <v>17</v>
      </c>
      <c r="K345" s="86">
        <v>41</v>
      </c>
      <c r="L345" s="162">
        <v>0.87</v>
      </c>
      <c r="M345" s="86"/>
      <c r="N345" s="86">
        <v>1</v>
      </c>
      <c r="O345" s="24">
        <v>37712</v>
      </c>
      <c r="P345" s="24">
        <v>61936.2</v>
      </c>
    </row>
    <row r="346" spans="1:16" x14ac:dyDescent="0.25">
      <c r="A346" s="24" t="s">
        <v>673</v>
      </c>
      <c r="B346" s="24" t="s">
        <v>185</v>
      </c>
      <c r="C346" s="161" t="s">
        <v>675</v>
      </c>
      <c r="D346" s="86">
        <v>72</v>
      </c>
      <c r="E346" s="86"/>
      <c r="F346" s="88">
        <v>239</v>
      </c>
      <c r="G346" s="88"/>
      <c r="H346" s="86"/>
      <c r="I346" s="91">
        <f t="shared" si="11"/>
        <v>311</v>
      </c>
      <c r="J346" s="86">
        <v>18</v>
      </c>
      <c r="K346" s="86">
        <v>41</v>
      </c>
      <c r="L346" s="162">
        <v>0.64</v>
      </c>
      <c r="M346" s="86">
        <v>2</v>
      </c>
      <c r="N346" s="86">
        <v>3</v>
      </c>
      <c r="O346" s="24">
        <v>37488</v>
      </c>
      <c r="P346" s="24">
        <v>61936.2</v>
      </c>
    </row>
    <row r="347" spans="1:16" x14ac:dyDescent="0.25">
      <c r="A347" s="24" t="s">
        <v>673</v>
      </c>
      <c r="B347" s="24" t="s">
        <v>185</v>
      </c>
      <c r="C347" s="161" t="s">
        <v>676</v>
      </c>
      <c r="D347" s="86">
        <v>113</v>
      </c>
      <c r="E347" s="86"/>
      <c r="F347" s="88">
        <v>57</v>
      </c>
      <c r="G347" s="88"/>
      <c r="H347" s="86"/>
      <c r="I347" s="91">
        <f t="shared" si="11"/>
        <v>170</v>
      </c>
      <c r="J347" s="86">
        <v>18</v>
      </c>
      <c r="K347" s="86">
        <v>7</v>
      </c>
      <c r="L347" s="162">
        <v>0.63</v>
      </c>
      <c r="M347" s="86"/>
      <c r="N347" s="86"/>
      <c r="O347" s="24">
        <v>38779.599999999999</v>
      </c>
      <c r="P347" s="24">
        <v>61936.2</v>
      </c>
    </row>
    <row r="348" spans="1:16" ht="30" x14ac:dyDescent="0.25">
      <c r="A348" s="24" t="s">
        <v>673</v>
      </c>
      <c r="B348" s="24" t="s">
        <v>185</v>
      </c>
      <c r="C348" s="163" t="s">
        <v>677</v>
      </c>
      <c r="D348" s="86">
        <v>57</v>
      </c>
      <c r="E348" s="86"/>
      <c r="F348" s="88">
        <v>24</v>
      </c>
      <c r="G348" s="88"/>
      <c r="H348" s="86"/>
      <c r="I348" s="91">
        <f t="shared" si="11"/>
        <v>81</v>
      </c>
      <c r="J348" s="86">
        <v>6</v>
      </c>
      <c r="K348" s="86">
        <v>4</v>
      </c>
      <c r="L348" s="162">
        <v>0.71</v>
      </c>
      <c r="M348" s="86"/>
      <c r="N348" s="86"/>
      <c r="O348" s="24">
        <v>35555.5</v>
      </c>
      <c r="P348" s="24">
        <v>61936.2</v>
      </c>
    </row>
    <row r="349" spans="1:16" x14ac:dyDescent="0.25">
      <c r="A349" s="24" t="s">
        <v>673</v>
      </c>
      <c r="B349" s="24" t="s">
        <v>185</v>
      </c>
      <c r="C349" s="163" t="s">
        <v>381</v>
      </c>
      <c r="D349" s="86">
        <v>75</v>
      </c>
      <c r="E349" s="86"/>
      <c r="F349" s="88">
        <v>104</v>
      </c>
      <c r="G349" s="88"/>
      <c r="H349" s="86"/>
      <c r="I349" s="91">
        <f t="shared" si="11"/>
        <v>179</v>
      </c>
      <c r="J349" s="86"/>
      <c r="K349" s="86"/>
      <c r="L349" s="162">
        <v>0.7</v>
      </c>
      <c r="M349" s="86"/>
      <c r="N349" s="86"/>
      <c r="O349" s="24">
        <v>40723.800000000003</v>
      </c>
      <c r="P349" s="24">
        <v>61936.2</v>
      </c>
    </row>
    <row r="350" spans="1:16" ht="45" x14ac:dyDescent="0.25">
      <c r="A350" s="24" t="s">
        <v>673</v>
      </c>
      <c r="B350" s="24" t="s">
        <v>185</v>
      </c>
      <c r="C350" s="164" t="s">
        <v>573</v>
      </c>
      <c r="D350" s="86"/>
      <c r="E350" s="86"/>
      <c r="F350" s="88">
        <v>22</v>
      </c>
      <c r="G350" s="88"/>
      <c r="H350" s="86"/>
      <c r="I350" s="91">
        <f t="shared" si="11"/>
        <v>22</v>
      </c>
      <c r="J350" s="86"/>
      <c r="K350" s="86"/>
      <c r="L350" s="162">
        <v>0.86</v>
      </c>
      <c r="M350" s="86"/>
      <c r="N350" s="86"/>
      <c r="O350" s="24">
        <v>36740.699999999997</v>
      </c>
      <c r="P350" s="24">
        <v>61936.2</v>
      </c>
    </row>
    <row r="351" spans="1:16" x14ac:dyDescent="0.25">
      <c r="A351" s="24" t="s">
        <v>673</v>
      </c>
      <c r="B351" s="24" t="s">
        <v>185</v>
      </c>
      <c r="C351" s="164" t="s">
        <v>422</v>
      </c>
      <c r="D351" s="86"/>
      <c r="E351" s="86"/>
      <c r="F351" s="88">
        <v>8</v>
      </c>
      <c r="G351" s="88"/>
      <c r="H351" s="86"/>
      <c r="I351" s="91">
        <f t="shared" si="11"/>
        <v>8</v>
      </c>
      <c r="J351" s="86"/>
      <c r="K351" s="86"/>
      <c r="L351" s="162">
        <v>0.64</v>
      </c>
      <c r="M351" s="86"/>
      <c r="N351" s="86"/>
      <c r="O351" s="24">
        <v>32182</v>
      </c>
      <c r="P351" s="24">
        <v>61936.2</v>
      </c>
    </row>
    <row r="352" spans="1:16" x14ac:dyDescent="0.25">
      <c r="A352" s="24" t="s">
        <v>673</v>
      </c>
      <c r="B352" s="24" t="s">
        <v>185</v>
      </c>
      <c r="C352" s="161" t="s">
        <v>678</v>
      </c>
      <c r="D352" s="86">
        <v>397</v>
      </c>
      <c r="E352" s="86"/>
      <c r="F352" s="88">
        <v>597</v>
      </c>
      <c r="G352" s="88">
        <v>601</v>
      </c>
      <c r="H352" s="86"/>
      <c r="I352" s="91">
        <f t="shared" si="11"/>
        <v>1595</v>
      </c>
      <c r="J352" s="86">
        <v>19</v>
      </c>
      <c r="K352" s="86">
        <v>10</v>
      </c>
      <c r="L352" s="162">
        <v>0.87</v>
      </c>
      <c r="M352" s="86"/>
      <c r="N352" s="86">
        <v>6</v>
      </c>
      <c r="O352" s="24">
        <v>32696.5</v>
      </c>
      <c r="P352" s="24">
        <v>61936.2</v>
      </c>
    </row>
    <row r="353" spans="1:16" ht="30" x14ac:dyDescent="0.25">
      <c r="A353" s="24" t="s">
        <v>673</v>
      </c>
      <c r="B353" s="24" t="s">
        <v>185</v>
      </c>
      <c r="C353" s="164" t="s">
        <v>679</v>
      </c>
      <c r="D353" s="86">
        <v>80</v>
      </c>
      <c r="E353" s="86"/>
      <c r="F353" s="88">
        <v>44</v>
      </c>
      <c r="G353" s="88">
        <v>15</v>
      </c>
      <c r="H353" s="86"/>
      <c r="I353" s="91">
        <f t="shared" si="11"/>
        <v>139</v>
      </c>
      <c r="J353" s="86">
        <v>24</v>
      </c>
      <c r="K353" s="86">
        <v>10</v>
      </c>
      <c r="L353" s="162">
        <v>0.71</v>
      </c>
      <c r="M353" s="86"/>
      <c r="N353" s="86"/>
      <c r="O353" s="24">
        <v>29875</v>
      </c>
      <c r="P353" s="24">
        <v>61936.2</v>
      </c>
    </row>
    <row r="354" spans="1:16" ht="30" x14ac:dyDescent="0.25">
      <c r="A354" s="24" t="s">
        <v>673</v>
      </c>
      <c r="B354" s="24" t="s">
        <v>185</v>
      </c>
      <c r="C354" s="164" t="s">
        <v>384</v>
      </c>
      <c r="D354" s="86">
        <v>49</v>
      </c>
      <c r="E354" s="86"/>
      <c r="F354" s="88">
        <v>186</v>
      </c>
      <c r="G354" s="88">
        <v>183</v>
      </c>
      <c r="H354" s="86"/>
      <c r="I354" s="91">
        <f t="shared" si="11"/>
        <v>418</v>
      </c>
      <c r="J354" s="86">
        <v>11</v>
      </c>
      <c r="K354" s="86">
        <v>39</v>
      </c>
      <c r="L354" s="162">
        <v>0.86</v>
      </c>
      <c r="M354" s="86"/>
      <c r="N354" s="86"/>
      <c r="O354" s="24">
        <v>32932</v>
      </c>
      <c r="P354" s="24">
        <v>61936.2</v>
      </c>
    </row>
    <row r="355" spans="1:16" ht="45" x14ac:dyDescent="0.25">
      <c r="A355" s="24" t="s">
        <v>673</v>
      </c>
      <c r="B355" s="24" t="s">
        <v>185</v>
      </c>
      <c r="C355" s="164" t="s">
        <v>680</v>
      </c>
      <c r="D355" s="86">
        <v>46</v>
      </c>
      <c r="E355" s="86"/>
      <c r="F355" s="88">
        <v>39</v>
      </c>
      <c r="G355" s="88">
        <v>23</v>
      </c>
      <c r="H355" s="86"/>
      <c r="I355" s="91">
        <f t="shared" si="11"/>
        <v>108</v>
      </c>
      <c r="J355" s="86">
        <v>10</v>
      </c>
      <c r="K355" s="86">
        <v>6</v>
      </c>
      <c r="L355" s="162">
        <v>0.46</v>
      </c>
      <c r="M355" s="86">
        <v>1</v>
      </c>
      <c r="N355" s="86"/>
      <c r="O355" s="24">
        <v>34172.400000000001</v>
      </c>
      <c r="P355" s="24">
        <v>61936.2</v>
      </c>
    </row>
    <row r="356" spans="1:16" ht="45" x14ac:dyDescent="0.25">
      <c r="A356" s="24" t="s">
        <v>673</v>
      </c>
      <c r="B356" s="24" t="s">
        <v>185</v>
      </c>
      <c r="C356" s="164" t="s">
        <v>681</v>
      </c>
      <c r="D356" s="86">
        <v>27</v>
      </c>
      <c r="E356" s="86"/>
      <c r="F356" s="88">
        <v>8</v>
      </c>
      <c r="G356" s="88">
        <v>6</v>
      </c>
      <c r="H356" s="86"/>
      <c r="I356" s="91">
        <f t="shared" si="11"/>
        <v>41</v>
      </c>
      <c r="J356" s="86"/>
      <c r="K356" s="86"/>
      <c r="L356" s="162">
        <v>0.56999999999999995</v>
      </c>
      <c r="M356" s="86"/>
      <c r="N356" s="86"/>
      <c r="O356" s="24">
        <v>27000</v>
      </c>
      <c r="P356" s="24">
        <v>61936.2</v>
      </c>
    </row>
    <row r="357" spans="1:16" x14ac:dyDescent="0.25">
      <c r="A357" s="24" t="s">
        <v>673</v>
      </c>
      <c r="B357" s="24" t="s">
        <v>185</v>
      </c>
      <c r="C357" s="161" t="s">
        <v>188</v>
      </c>
      <c r="D357" s="86"/>
      <c r="E357" s="86"/>
      <c r="F357" s="88">
        <v>273</v>
      </c>
      <c r="G357" s="88">
        <v>312</v>
      </c>
      <c r="H357" s="86"/>
      <c r="I357" s="91">
        <f t="shared" si="11"/>
        <v>585</v>
      </c>
      <c r="J357" s="86"/>
      <c r="K357" s="86">
        <v>66</v>
      </c>
      <c r="L357" s="162">
        <v>0.68</v>
      </c>
      <c r="M357" s="86">
        <v>3</v>
      </c>
      <c r="N357" s="86"/>
      <c r="O357" s="24">
        <v>30773.5</v>
      </c>
      <c r="P357" s="24">
        <v>61936.2</v>
      </c>
    </row>
    <row r="358" spans="1:16" x14ac:dyDescent="0.25">
      <c r="A358" s="24" t="s">
        <v>673</v>
      </c>
      <c r="B358" s="24" t="s">
        <v>185</v>
      </c>
      <c r="C358" s="161" t="s">
        <v>189</v>
      </c>
      <c r="D358" s="86"/>
      <c r="E358" s="86"/>
      <c r="F358" s="88">
        <v>50</v>
      </c>
      <c r="G358" s="88">
        <v>32</v>
      </c>
      <c r="H358" s="86"/>
      <c r="I358" s="91">
        <f t="shared" si="11"/>
        <v>82</v>
      </c>
      <c r="J358" s="86">
        <v>0</v>
      </c>
      <c r="K358" s="86">
        <v>7</v>
      </c>
      <c r="L358" s="162">
        <v>0.61</v>
      </c>
      <c r="M358" s="86"/>
      <c r="N358" s="86">
        <v>4</v>
      </c>
      <c r="O358" s="24">
        <v>32965.300000000003</v>
      </c>
      <c r="P358" s="24">
        <v>61936.2</v>
      </c>
    </row>
    <row r="359" spans="1:16" x14ac:dyDescent="0.25">
      <c r="A359" s="24" t="s">
        <v>673</v>
      </c>
      <c r="B359" s="24" t="s">
        <v>185</v>
      </c>
      <c r="C359" s="161" t="s">
        <v>254</v>
      </c>
      <c r="D359" s="86"/>
      <c r="E359" s="86"/>
      <c r="F359" s="88">
        <v>11</v>
      </c>
      <c r="G359" s="88"/>
      <c r="H359" s="86"/>
      <c r="I359" s="91">
        <f t="shared" si="11"/>
        <v>11</v>
      </c>
      <c r="J359" s="86"/>
      <c r="K359" s="86"/>
      <c r="L359" s="162">
        <v>0.69</v>
      </c>
      <c r="M359" s="86"/>
      <c r="N359" s="86"/>
      <c r="O359" s="24">
        <v>37000</v>
      </c>
      <c r="P359" s="24">
        <v>61936.2</v>
      </c>
    </row>
    <row r="360" spans="1:16" ht="30" x14ac:dyDescent="0.25">
      <c r="A360" s="24" t="s">
        <v>673</v>
      </c>
      <c r="B360" s="24" t="s">
        <v>185</v>
      </c>
      <c r="C360" s="164" t="s">
        <v>682</v>
      </c>
      <c r="D360" s="86">
        <v>71</v>
      </c>
      <c r="E360" s="86"/>
      <c r="F360" s="88">
        <v>111</v>
      </c>
      <c r="G360" s="88">
        <v>64</v>
      </c>
      <c r="H360" s="86"/>
      <c r="I360" s="91">
        <f t="shared" si="11"/>
        <v>246</v>
      </c>
      <c r="J360" s="86">
        <v>21</v>
      </c>
      <c r="K360" s="86">
        <v>25</v>
      </c>
      <c r="L360" s="162">
        <v>0.71</v>
      </c>
      <c r="M360" s="86">
        <v>2</v>
      </c>
      <c r="N360" s="86">
        <v>5</v>
      </c>
      <c r="O360" s="24">
        <v>34135.300000000003</v>
      </c>
      <c r="P360" s="24">
        <v>61936.2</v>
      </c>
    </row>
    <row r="361" spans="1:16" x14ac:dyDescent="0.25">
      <c r="A361" s="24" t="s">
        <v>673</v>
      </c>
      <c r="B361" s="24" t="s">
        <v>185</v>
      </c>
      <c r="C361" s="161" t="s">
        <v>635</v>
      </c>
      <c r="D361" s="86">
        <v>37</v>
      </c>
      <c r="E361" s="86"/>
      <c r="F361" s="88">
        <v>69</v>
      </c>
      <c r="G361" s="88"/>
      <c r="H361" s="86"/>
      <c r="I361" s="91">
        <f t="shared" si="11"/>
        <v>106</v>
      </c>
      <c r="J361" s="86"/>
      <c r="K361" s="86">
        <v>18</v>
      </c>
      <c r="L361" s="162">
        <v>0.72</v>
      </c>
      <c r="M361" s="86"/>
      <c r="N361" s="86">
        <v>5</v>
      </c>
      <c r="O361" s="24">
        <v>31462.7</v>
      </c>
      <c r="P361" s="24">
        <v>61936.2</v>
      </c>
    </row>
    <row r="362" spans="1:16" x14ac:dyDescent="0.25">
      <c r="A362" s="24" t="s">
        <v>673</v>
      </c>
      <c r="B362" s="24" t="s">
        <v>185</v>
      </c>
      <c r="C362" s="161" t="s">
        <v>683</v>
      </c>
      <c r="D362" s="86">
        <v>75</v>
      </c>
      <c r="E362" s="86"/>
      <c r="F362" s="88">
        <v>83</v>
      </c>
      <c r="G362" s="88"/>
      <c r="H362" s="86"/>
      <c r="I362" s="91">
        <f t="shared" si="11"/>
        <v>158</v>
      </c>
      <c r="J362" s="86">
        <v>19</v>
      </c>
      <c r="K362" s="86">
        <v>20</v>
      </c>
      <c r="L362" s="162">
        <v>0.6</v>
      </c>
      <c r="M362" s="86"/>
      <c r="N362" s="86">
        <v>1</v>
      </c>
      <c r="O362" s="24">
        <v>36070</v>
      </c>
      <c r="P362" s="24">
        <v>61936.2</v>
      </c>
    </row>
    <row r="363" spans="1:16" x14ac:dyDescent="0.25">
      <c r="A363" s="24" t="s">
        <v>673</v>
      </c>
      <c r="B363" s="24" t="s">
        <v>185</v>
      </c>
      <c r="C363" s="161" t="s">
        <v>388</v>
      </c>
      <c r="D363" s="86">
        <v>44</v>
      </c>
      <c r="E363" s="86"/>
      <c r="F363" s="88">
        <v>163</v>
      </c>
      <c r="G363" s="88"/>
      <c r="H363" s="86"/>
      <c r="I363" s="91">
        <f t="shared" si="11"/>
        <v>207</v>
      </c>
      <c r="J363" s="86"/>
      <c r="K363" s="86">
        <v>9</v>
      </c>
      <c r="L363" s="162">
        <v>0.59</v>
      </c>
      <c r="M363" s="86"/>
      <c r="N363" s="86">
        <v>3</v>
      </c>
      <c r="O363" s="24">
        <v>33469</v>
      </c>
      <c r="P363" s="24">
        <v>61936.2</v>
      </c>
    </row>
    <row r="364" spans="1:16" x14ac:dyDescent="0.25">
      <c r="A364" s="24" t="s">
        <v>673</v>
      </c>
      <c r="B364" s="24" t="s">
        <v>185</v>
      </c>
      <c r="C364" s="161" t="s">
        <v>684</v>
      </c>
      <c r="D364" s="86">
        <v>48</v>
      </c>
      <c r="E364" s="86"/>
      <c r="F364" s="88">
        <v>84</v>
      </c>
      <c r="G364" s="88"/>
      <c r="H364" s="86"/>
      <c r="I364" s="91">
        <f t="shared" si="11"/>
        <v>132</v>
      </c>
      <c r="J364" s="86">
        <v>24</v>
      </c>
      <c r="K364" s="86"/>
      <c r="L364" s="162">
        <v>0.75</v>
      </c>
      <c r="M364" s="86"/>
      <c r="N364" s="86"/>
      <c r="O364" s="24">
        <v>36356</v>
      </c>
      <c r="P364" s="24">
        <v>61936.2</v>
      </c>
    </row>
    <row r="365" spans="1:16" ht="30" x14ac:dyDescent="0.25">
      <c r="A365" s="24" t="s">
        <v>673</v>
      </c>
      <c r="B365" s="24" t="s">
        <v>185</v>
      </c>
      <c r="C365" s="164" t="s">
        <v>685</v>
      </c>
      <c r="D365" s="86">
        <v>40</v>
      </c>
      <c r="E365" s="86"/>
      <c r="F365" s="88">
        <v>45</v>
      </c>
      <c r="G365" s="88"/>
      <c r="H365" s="86"/>
      <c r="I365" s="91">
        <f t="shared" si="11"/>
        <v>85</v>
      </c>
      <c r="J365" s="86">
        <v>13</v>
      </c>
      <c r="K365" s="86">
        <v>8</v>
      </c>
      <c r="L365" s="162">
        <v>0.73</v>
      </c>
      <c r="M365" s="86"/>
      <c r="N365" s="86"/>
      <c r="O365" s="24">
        <v>36974.400000000001</v>
      </c>
      <c r="P365" s="24">
        <v>61936.2</v>
      </c>
    </row>
    <row r="366" spans="1:16" x14ac:dyDescent="0.25">
      <c r="A366" s="24" t="s">
        <v>673</v>
      </c>
      <c r="B366" s="24" t="s">
        <v>185</v>
      </c>
      <c r="C366" s="161" t="s">
        <v>578</v>
      </c>
      <c r="D366" s="86">
        <v>18</v>
      </c>
      <c r="E366" s="86"/>
      <c r="F366" s="88">
        <v>55</v>
      </c>
      <c r="G366" s="88">
        <v>4</v>
      </c>
      <c r="H366" s="86"/>
      <c r="I366" s="91">
        <f t="shared" si="11"/>
        <v>77</v>
      </c>
      <c r="J366" s="86"/>
      <c r="K366" s="86">
        <v>11</v>
      </c>
      <c r="L366" s="162">
        <v>0.68</v>
      </c>
      <c r="M366" s="86"/>
      <c r="N366" s="86"/>
      <c r="O366" s="24">
        <v>29060.3</v>
      </c>
      <c r="P366" s="24">
        <v>61936.2</v>
      </c>
    </row>
    <row r="367" spans="1:16" ht="30" x14ac:dyDescent="0.25">
      <c r="A367" s="24" t="s">
        <v>673</v>
      </c>
      <c r="B367" s="24" t="s">
        <v>185</v>
      </c>
      <c r="C367" s="164" t="s">
        <v>358</v>
      </c>
      <c r="D367" s="86"/>
      <c r="E367" s="86"/>
      <c r="F367" s="88">
        <v>7</v>
      </c>
      <c r="G367" s="88">
        <v>2</v>
      </c>
      <c r="H367" s="86"/>
      <c r="I367" s="91">
        <f t="shared" si="11"/>
        <v>9</v>
      </c>
      <c r="J367" s="86"/>
      <c r="K367" s="86"/>
      <c r="L367" s="162">
        <v>0.68</v>
      </c>
      <c r="M367" s="86"/>
      <c r="N367" s="86"/>
      <c r="O367" s="24">
        <v>34000</v>
      </c>
      <c r="P367" s="24">
        <v>61936.2</v>
      </c>
    </row>
    <row r="368" spans="1:16" ht="30" x14ac:dyDescent="0.25">
      <c r="A368" s="24" t="s">
        <v>673</v>
      </c>
      <c r="B368" s="24" t="s">
        <v>185</v>
      </c>
      <c r="C368" s="164" t="s">
        <v>364</v>
      </c>
      <c r="D368" s="86">
        <v>37</v>
      </c>
      <c r="E368" s="86"/>
      <c r="F368" s="88">
        <v>1</v>
      </c>
      <c r="G368" s="88"/>
      <c r="H368" s="86"/>
      <c r="I368" s="91">
        <f t="shared" si="11"/>
        <v>38</v>
      </c>
      <c r="J368" s="86">
        <v>3</v>
      </c>
      <c r="K368" s="86">
        <v>1</v>
      </c>
      <c r="L368" s="162">
        <v>0.53</v>
      </c>
      <c r="M368" s="86"/>
      <c r="N368" s="86"/>
      <c r="O368" s="24">
        <v>34500</v>
      </c>
      <c r="P368" s="24">
        <v>61936.2</v>
      </c>
    </row>
    <row r="369" spans="1:16" ht="30" x14ac:dyDescent="0.25">
      <c r="A369" s="24" t="s">
        <v>673</v>
      </c>
      <c r="B369" s="24" t="s">
        <v>185</v>
      </c>
      <c r="C369" s="164" t="s">
        <v>686</v>
      </c>
      <c r="D369" s="86">
        <v>14</v>
      </c>
      <c r="E369" s="86"/>
      <c r="F369" s="88">
        <v>3</v>
      </c>
      <c r="G369" s="88"/>
      <c r="H369" s="86"/>
      <c r="I369" s="91">
        <f t="shared" si="11"/>
        <v>17</v>
      </c>
      <c r="J369" s="86"/>
      <c r="K369" s="86"/>
      <c r="L369" s="162">
        <v>0.62</v>
      </c>
      <c r="M369" s="86"/>
      <c r="N369" s="86"/>
      <c r="O369" s="24">
        <v>34000</v>
      </c>
      <c r="P369" s="24">
        <v>61936.2</v>
      </c>
    </row>
    <row r="370" spans="1:16" x14ac:dyDescent="0.25">
      <c r="A370" s="24" t="s">
        <v>673</v>
      </c>
      <c r="B370" s="24" t="s">
        <v>185</v>
      </c>
      <c r="C370" s="161" t="s">
        <v>440</v>
      </c>
      <c r="D370" s="86"/>
      <c r="E370" s="86"/>
      <c r="F370" s="88">
        <v>17</v>
      </c>
      <c r="G370" s="88"/>
      <c r="H370" s="86"/>
      <c r="I370" s="91">
        <f t="shared" si="11"/>
        <v>17</v>
      </c>
      <c r="J370" s="86"/>
      <c r="K370" s="86"/>
      <c r="L370" s="162">
        <v>0.75</v>
      </c>
      <c r="M370" s="86"/>
      <c r="N370" s="86"/>
      <c r="O370" s="24">
        <v>37000</v>
      </c>
      <c r="P370" s="24">
        <v>61936.2</v>
      </c>
    </row>
    <row r="371" spans="1:16" x14ac:dyDescent="0.25">
      <c r="A371" s="24" t="s">
        <v>673</v>
      </c>
      <c r="B371" s="24" t="s">
        <v>185</v>
      </c>
      <c r="C371" s="165" t="s">
        <v>687</v>
      </c>
      <c r="D371" s="86"/>
      <c r="E371" s="86"/>
      <c r="F371" s="88">
        <v>15</v>
      </c>
      <c r="G371" s="88"/>
      <c r="H371" s="86"/>
      <c r="I371" s="91">
        <f t="shared" si="11"/>
        <v>15</v>
      </c>
      <c r="J371" s="86"/>
      <c r="K371" s="86"/>
      <c r="L371" s="162">
        <v>0.56999999999999995</v>
      </c>
      <c r="M371" s="86"/>
      <c r="N371" s="86"/>
      <c r="O371" s="24">
        <v>38000</v>
      </c>
      <c r="P371" s="24">
        <v>61936.2</v>
      </c>
    </row>
    <row r="372" spans="1:16" x14ac:dyDescent="0.25">
      <c r="A372" s="24" t="s">
        <v>673</v>
      </c>
      <c r="B372" s="24" t="s">
        <v>185</v>
      </c>
      <c r="C372" s="226" t="s">
        <v>688</v>
      </c>
      <c r="D372" s="88">
        <v>27</v>
      </c>
      <c r="E372" s="88"/>
      <c r="F372" s="88"/>
      <c r="G372" s="88"/>
      <c r="H372" s="86"/>
      <c r="I372" s="91">
        <f t="shared" si="11"/>
        <v>27</v>
      </c>
      <c r="J372" s="86"/>
      <c r="K372" s="86"/>
      <c r="L372" s="162">
        <v>0.86</v>
      </c>
      <c r="M372" s="86"/>
      <c r="N372" s="86"/>
      <c r="O372" s="24"/>
      <c r="P372" s="24">
        <v>61936.2</v>
      </c>
    </row>
    <row r="373" spans="1:16" x14ac:dyDescent="0.25">
      <c r="A373" s="24" t="s">
        <v>673</v>
      </c>
      <c r="B373" s="24" t="s">
        <v>186</v>
      </c>
      <c r="C373" s="166" t="s">
        <v>674</v>
      </c>
      <c r="D373" s="88">
        <v>18</v>
      </c>
      <c r="E373" s="88"/>
      <c r="F373" s="88">
        <v>18</v>
      </c>
      <c r="G373" s="88"/>
      <c r="H373" s="86"/>
      <c r="I373" s="91">
        <f>SUM(D373:H373)</f>
        <v>36</v>
      </c>
      <c r="J373" s="86">
        <v>8</v>
      </c>
      <c r="K373" s="86">
        <v>5</v>
      </c>
      <c r="L373" s="162">
        <v>0.9</v>
      </c>
      <c r="M373" s="86">
        <v>1</v>
      </c>
      <c r="N373" s="86"/>
      <c r="O373" s="24">
        <v>37552</v>
      </c>
      <c r="P373" s="24">
        <v>67000</v>
      </c>
    </row>
    <row r="374" spans="1:16" x14ac:dyDescent="0.25">
      <c r="A374" s="24" t="s">
        <v>673</v>
      </c>
      <c r="B374" s="24" t="s">
        <v>186</v>
      </c>
      <c r="C374" s="166" t="s">
        <v>463</v>
      </c>
      <c r="D374" s="88"/>
      <c r="E374" s="88"/>
      <c r="F374" s="88">
        <v>7</v>
      </c>
      <c r="G374" s="88"/>
      <c r="H374" s="86"/>
      <c r="I374" s="91">
        <f t="shared" ref="I374:I394" si="12">SUM(D374:H374)</f>
        <v>7</v>
      </c>
      <c r="J374" s="86"/>
      <c r="K374" s="86">
        <v>3</v>
      </c>
      <c r="L374" s="162">
        <v>0.79</v>
      </c>
      <c r="M374" s="86"/>
      <c r="N374" s="86"/>
      <c r="O374" s="24">
        <v>37552</v>
      </c>
      <c r="P374" s="24">
        <v>67000</v>
      </c>
    </row>
    <row r="375" spans="1:16" ht="30" x14ac:dyDescent="0.25">
      <c r="A375" s="24" t="s">
        <v>673</v>
      </c>
      <c r="B375" s="24" t="s">
        <v>186</v>
      </c>
      <c r="C375" s="164" t="s">
        <v>679</v>
      </c>
      <c r="D375" s="88">
        <v>10</v>
      </c>
      <c r="E375" s="88"/>
      <c r="F375" s="88">
        <v>5</v>
      </c>
      <c r="G375" s="88"/>
      <c r="H375" s="86"/>
      <c r="I375" s="91">
        <f>SUM(D375:H375)</f>
        <v>15</v>
      </c>
      <c r="J375" s="86">
        <v>5</v>
      </c>
      <c r="K375" s="86">
        <v>2</v>
      </c>
      <c r="L375" s="162">
        <v>1</v>
      </c>
      <c r="M375" s="86"/>
      <c r="N375" s="86">
        <v>1</v>
      </c>
      <c r="O375" s="24">
        <v>37552</v>
      </c>
      <c r="P375" s="24">
        <v>67000</v>
      </c>
    </row>
    <row r="376" spans="1:16" x14ac:dyDescent="0.25">
      <c r="A376" s="24" t="s">
        <v>673</v>
      </c>
      <c r="B376" s="24" t="s">
        <v>186</v>
      </c>
      <c r="C376" s="166" t="s">
        <v>676</v>
      </c>
      <c r="D376" s="88">
        <v>5</v>
      </c>
      <c r="E376" s="88"/>
      <c r="F376" s="88">
        <v>13</v>
      </c>
      <c r="G376" s="88"/>
      <c r="H376" s="86"/>
      <c r="I376" s="91">
        <f t="shared" si="12"/>
        <v>18</v>
      </c>
      <c r="J376" s="86"/>
      <c r="K376" s="86">
        <v>7</v>
      </c>
      <c r="L376" s="162">
        <v>1</v>
      </c>
      <c r="M376" s="86"/>
      <c r="N376" s="86">
        <v>2</v>
      </c>
      <c r="O376" s="24">
        <v>37552</v>
      </c>
      <c r="P376" s="24">
        <v>67000</v>
      </c>
    </row>
    <row r="377" spans="1:16" x14ac:dyDescent="0.25">
      <c r="A377" s="24" t="s">
        <v>673</v>
      </c>
      <c r="B377" s="24" t="s">
        <v>186</v>
      </c>
      <c r="C377" s="166" t="s">
        <v>683</v>
      </c>
      <c r="D377" s="88">
        <v>13</v>
      </c>
      <c r="E377" s="88"/>
      <c r="F377" s="88">
        <v>2</v>
      </c>
      <c r="G377" s="88"/>
      <c r="H377" s="86"/>
      <c r="I377" s="91">
        <f>SUM(D377:H377)</f>
        <v>15</v>
      </c>
      <c r="J377" s="86">
        <v>8</v>
      </c>
      <c r="K377" s="86">
        <v>1</v>
      </c>
      <c r="L377" s="162">
        <v>0.95</v>
      </c>
      <c r="M377" s="86"/>
      <c r="N377" s="86"/>
      <c r="O377" s="24">
        <v>37552</v>
      </c>
      <c r="P377" s="24">
        <v>67000</v>
      </c>
    </row>
    <row r="378" spans="1:16" ht="30" x14ac:dyDescent="0.25">
      <c r="A378" s="24" t="s">
        <v>673</v>
      </c>
      <c r="B378" s="24" t="s">
        <v>186</v>
      </c>
      <c r="C378" s="164" t="s">
        <v>682</v>
      </c>
      <c r="D378" s="88">
        <v>10</v>
      </c>
      <c r="E378" s="88"/>
      <c r="F378" s="88">
        <v>6</v>
      </c>
      <c r="G378" s="88"/>
      <c r="H378" s="86"/>
      <c r="I378" s="91">
        <f>SUM(D378:H378)</f>
        <v>16</v>
      </c>
      <c r="J378" s="86">
        <v>5</v>
      </c>
      <c r="K378" s="86">
        <v>4</v>
      </c>
      <c r="L378" s="162">
        <v>0.95</v>
      </c>
      <c r="M378" s="86"/>
      <c r="N378" s="86"/>
      <c r="O378" s="24">
        <v>37552</v>
      </c>
      <c r="P378" s="24">
        <v>67000</v>
      </c>
    </row>
    <row r="379" spans="1:16" x14ac:dyDescent="0.25">
      <c r="A379" s="24" t="s">
        <v>673</v>
      </c>
      <c r="B379" s="24" t="s">
        <v>186</v>
      </c>
      <c r="C379" s="151" t="s">
        <v>381</v>
      </c>
      <c r="D379" s="88"/>
      <c r="E379" s="88"/>
      <c r="F379" s="88">
        <v>10</v>
      </c>
      <c r="G379" s="88"/>
      <c r="H379" s="86"/>
      <c r="I379" s="91">
        <f>SUM(D379:H379)</f>
        <v>10</v>
      </c>
      <c r="J379" s="86"/>
      <c r="K379" s="86">
        <v>6</v>
      </c>
      <c r="L379" s="162">
        <v>0.8</v>
      </c>
      <c r="M379" s="86"/>
      <c r="N379" s="86"/>
      <c r="O379" s="24">
        <v>37552</v>
      </c>
      <c r="P379" s="24">
        <v>67000</v>
      </c>
    </row>
    <row r="380" spans="1:16" x14ac:dyDescent="0.25">
      <c r="A380" s="24" t="s">
        <v>673</v>
      </c>
      <c r="B380" s="24" t="s">
        <v>186</v>
      </c>
      <c r="C380" s="164" t="s">
        <v>689</v>
      </c>
      <c r="D380" s="88"/>
      <c r="E380" s="88"/>
      <c r="F380" s="88">
        <v>5</v>
      </c>
      <c r="G380" s="88"/>
      <c r="H380" s="86"/>
      <c r="I380" s="91">
        <f t="shared" si="12"/>
        <v>5</v>
      </c>
      <c r="J380" s="86"/>
      <c r="K380" s="86"/>
      <c r="L380" s="162">
        <v>1</v>
      </c>
      <c r="M380" s="86"/>
      <c r="N380" s="86"/>
      <c r="O380" s="24">
        <v>37552</v>
      </c>
      <c r="P380" s="24">
        <v>67000</v>
      </c>
    </row>
    <row r="381" spans="1:16" x14ac:dyDescent="0.25">
      <c r="A381" s="24" t="s">
        <v>673</v>
      </c>
      <c r="B381" s="24" t="s">
        <v>186</v>
      </c>
      <c r="C381" s="166" t="s">
        <v>635</v>
      </c>
      <c r="D381" s="88">
        <v>6</v>
      </c>
      <c r="E381" s="88"/>
      <c r="F381" s="88">
        <v>1</v>
      </c>
      <c r="G381" s="88"/>
      <c r="H381" s="86"/>
      <c r="I381" s="91">
        <f t="shared" si="12"/>
        <v>7</v>
      </c>
      <c r="J381" s="86">
        <v>3</v>
      </c>
      <c r="K381" s="86"/>
      <c r="L381" s="162">
        <v>0.9</v>
      </c>
      <c r="M381" s="86"/>
      <c r="N381" s="86"/>
      <c r="O381" s="24">
        <v>37552</v>
      </c>
      <c r="P381" s="24">
        <v>67000</v>
      </c>
    </row>
    <row r="382" spans="1:16" x14ac:dyDescent="0.25">
      <c r="A382" s="24" t="s">
        <v>673</v>
      </c>
      <c r="B382" s="24" t="s">
        <v>186</v>
      </c>
      <c r="C382" s="166" t="s">
        <v>189</v>
      </c>
      <c r="D382" s="88"/>
      <c r="E382" s="88"/>
      <c r="F382" s="88">
        <v>22</v>
      </c>
      <c r="G382" s="88"/>
      <c r="H382" s="86"/>
      <c r="I382" s="91">
        <f t="shared" si="12"/>
        <v>22</v>
      </c>
      <c r="J382" s="86"/>
      <c r="K382" s="86">
        <v>9</v>
      </c>
      <c r="L382" s="162">
        <v>1</v>
      </c>
      <c r="M382" s="86"/>
      <c r="N382" s="86">
        <v>1</v>
      </c>
      <c r="O382" s="24">
        <v>37552</v>
      </c>
      <c r="P382" s="24">
        <v>67000</v>
      </c>
    </row>
    <row r="383" spans="1:16" ht="45" x14ac:dyDescent="0.25">
      <c r="A383" s="24" t="s">
        <v>673</v>
      </c>
      <c r="B383" s="24" t="s">
        <v>186</v>
      </c>
      <c r="C383" s="164" t="s">
        <v>681</v>
      </c>
      <c r="D383" s="88">
        <v>10</v>
      </c>
      <c r="E383" s="88"/>
      <c r="F383" s="88">
        <v>1</v>
      </c>
      <c r="G383" s="88"/>
      <c r="H383" s="86"/>
      <c r="I383" s="91">
        <f t="shared" si="12"/>
        <v>11</v>
      </c>
      <c r="J383" s="86">
        <v>5</v>
      </c>
      <c r="K383" s="86">
        <v>1</v>
      </c>
      <c r="L383" s="162">
        <v>0.91</v>
      </c>
      <c r="M383" s="86"/>
      <c r="N383" s="86"/>
      <c r="O383" s="24">
        <v>37552</v>
      </c>
      <c r="P383" s="24">
        <v>67000</v>
      </c>
    </row>
    <row r="384" spans="1:16" x14ac:dyDescent="0.25">
      <c r="A384" s="24" t="s">
        <v>673</v>
      </c>
      <c r="B384" s="24" t="s">
        <v>186</v>
      </c>
      <c r="C384" s="166" t="s">
        <v>690</v>
      </c>
      <c r="D384" s="88"/>
      <c r="E384" s="88"/>
      <c r="F384" s="88">
        <v>1</v>
      </c>
      <c r="G384" s="88"/>
      <c r="H384" s="86"/>
      <c r="I384" s="91">
        <f t="shared" si="12"/>
        <v>1</v>
      </c>
      <c r="J384" s="86"/>
      <c r="K384" s="86">
        <v>1</v>
      </c>
      <c r="L384" s="162">
        <v>0.89</v>
      </c>
      <c r="M384" s="86"/>
      <c r="N384" s="86"/>
      <c r="O384" s="24">
        <v>37552</v>
      </c>
      <c r="P384" s="24">
        <v>67000</v>
      </c>
    </row>
    <row r="385" spans="1:16" x14ac:dyDescent="0.25">
      <c r="A385" s="24" t="s">
        <v>673</v>
      </c>
      <c r="B385" s="24" t="s">
        <v>186</v>
      </c>
      <c r="C385" s="166" t="s">
        <v>684</v>
      </c>
      <c r="D385" s="88">
        <v>6</v>
      </c>
      <c r="E385" s="88"/>
      <c r="F385" s="88">
        <v>5</v>
      </c>
      <c r="G385" s="88"/>
      <c r="H385" s="86"/>
      <c r="I385" s="91">
        <f t="shared" si="12"/>
        <v>11</v>
      </c>
      <c r="J385" s="86">
        <v>3</v>
      </c>
      <c r="K385" s="86">
        <v>4</v>
      </c>
      <c r="L385" s="162">
        <v>0.95</v>
      </c>
      <c r="M385" s="86"/>
      <c r="N385" s="86"/>
      <c r="O385" s="24">
        <v>37552</v>
      </c>
      <c r="P385" s="24">
        <v>67000</v>
      </c>
    </row>
    <row r="386" spans="1:16" ht="30" x14ac:dyDescent="0.25">
      <c r="A386" s="24" t="s">
        <v>673</v>
      </c>
      <c r="B386" s="24" t="s">
        <v>186</v>
      </c>
      <c r="C386" s="164" t="s">
        <v>685</v>
      </c>
      <c r="D386" s="88">
        <v>6</v>
      </c>
      <c r="E386" s="88"/>
      <c r="F386" s="88">
        <v>5</v>
      </c>
      <c r="G386" s="88"/>
      <c r="H386" s="86"/>
      <c r="I386" s="91">
        <f t="shared" si="12"/>
        <v>11</v>
      </c>
      <c r="J386" s="86">
        <v>3</v>
      </c>
      <c r="K386" s="86">
        <v>3</v>
      </c>
      <c r="L386" s="162">
        <v>0.95</v>
      </c>
      <c r="M386" s="86"/>
      <c r="N386" s="86"/>
      <c r="O386" s="24">
        <v>37552</v>
      </c>
      <c r="P386" s="24">
        <v>67000</v>
      </c>
    </row>
    <row r="387" spans="1:16" ht="30" x14ac:dyDescent="0.25">
      <c r="A387" s="24" t="s">
        <v>673</v>
      </c>
      <c r="B387" s="24" t="s">
        <v>186</v>
      </c>
      <c r="C387" s="164" t="s">
        <v>364</v>
      </c>
      <c r="D387" s="88">
        <v>9</v>
      </c>
      <c r="E387" s="88"/>
      <c r="F387" s="88">
        <v>3</v>
      </c>
      <c r="G387" s="88"/>
      <c r="H387" s="86"/>
      <c r="I387" s="91">
        <f t="shared" si="12"/>
        <v>12</v>
      </c>
      <c r="J387" s="86">
        <v>4</v>
      </c>
      <c r="K387" s="86"/>
      <c r="L387" s="162">
        <v>1</v>
      </c>
      <c r="M387" s="86">
        <v>1</v>
      </c>
      <c r="N387" s="86">
        <v>1</v>
      </c>
      <c r="O387" s="24">
        <v>37552</v>
      </c>
      <c r="P387" s="24">
        <v>67000</v>
      </c>
    </row>
    <row r="388" spans="1:16" x14ac:dyDescent="0.25">
      <c r="A388" s="24" t="s">
        <v>673</v>
      </c>
      <c r="B388" s="24" t="s">
        <v>186</v>
      </c>
      <c r="C388" s="166" t="s">
        <v>388</v>
      </c>
      <c r="D388" s="88">
        <v>5</v>
      </c>
      <c r="E388" s="88"/>
      <c r="F388" s="88">
        <v>3</v>
      </c>
      <c r="G388" s="88"/>
      <c r="H388" s="86"/>
      <c r="I388" s="91">
        <f t="shared" si="12"/>
        <v>8</v>
      </c>
      <c r="J388" s="86"/>
      <c r="K388" s="86"/>
      <c r="L388" s="162">
        <v>0.95</v>
      </c>
      <c r="M388" s="86"/>
      <c r="N388" s="86"/>
      <c r="O388" s="24">
        <v>37552</v>
      </c>
      <c r="P388" s="24">
        <v>67000</v>
      </c>
    </row>
    <row r="389" spans="1:16" ht="30" x14ac:dyDescent="0.25">
      <c r="A389" s="24" t="s">
        <v>673</v>
      </c>
      <c r="B389" s="24" t="s">
        <v>186</v>
      </c>
      <c r="C389" s="151" t="s">
        <v>677</v>
      </c>
      <c r="D389" s="88"/>
      <c r="E389" s="88"/>
      <c r="F389" s="88">
        <v>5</v>
      </c>
      <c r="G389" s="88"/>
      <c r="H389" s="86"/>
      <c r="I389" s="91">
        <f t="shared" si="12"/>
        <v>5</v>
      </c>
      <c r="J389" s="86"/>
      <c r="K389" s="86">
        <v>1</v>
      </c>
      <c r="L389" s="162">
        <v>0.9</v>
      </c>
      <c r="M389" s="86">
        <v>1</v>
      </c>
      <c r="N389" s="86"/>
      <c r="O389" s="24">
        <v>37552</v>
      </c>
      <c r="P389" s="24">
        <v>67000</v>
      </c>
    </row>
    <row r="390" spans="1:16" x14ac:dyDescent="0.25">
      <c r="A390" s="24" t="s">
        <v>673</v>
      </c>
      <c r="B390" s="24" t="s">
        <v>186</v>
      </c>
      <c r="C390" s="166" t="s">
        <v>678</v>
      </c>
      <c r="D390" s="88">
        <v>59</v>
      </c>
      <c r="E390" s="88"/>
      <c r="F390" s="88">
        <v>148</v>
      </c>
      <c r="G390" s="88"/>
      <c r="H390" s="86"/>
      <c r="I390" s="91">
        <f t="shared" si="12"/>
        <v>207</v>
      </c>
      <c r="J390" s="86">
        <v>29</v>
      </c>
      <c r="K390" s="86">
        <v>59</v>
      </c>
      <c r="L390" s="162">
        <v>1</v>
      </c>
      <c r="M390" s="86">
        <f>1+1+1+2+1</f>
        <v>6</v>
      </c>
      <c r="N390" s="86">
        <f>1+1</f>
        <v>2</v>
      </c>
      <c r="O390" s="24">
        <v>37552</v>
      </c>
      <c r="P390" s="24">
        <v>67000</v>
      </c>
    </row>
    <row r="391" spans="1:16" ht="30" x14ac:dyDescent="0.25">
      <c r="A391" s="24" t="s">
        <v>673</v>
      </c>
      <c r="B391" s="24" t="s">
        <v>186</v>
      </c>
      <c r="C391" s="164" t="s">
        <v>384</v>
      </c>
      <c r="D391" s="88">
        <v>10</v>
      </c>
      <c r="E391" s="88"/>
      <c r="F391" s="88">
        <v>12</v>
      </c>
      <c r="G391" s="88"/>
      <c r="H391" s="86"/>
      <c r="I391" s="91">
        <f t="shared" si="12"/>
        <v>22</v>
      </c>
      <c r="J391" s="86">
        <v>5</v>
      </c>
      <c r="K391" s="86">
        <v>7</v>
      </c>
      <c r="L391" s="162">
        <v>1</v>
      </c>
      <c r="M391" s="86">
        <v>1</v>
      </c>
      <c r="N391" s="86"/>
      <c r="O391" s="24">
        <v>37552</v>
      </c>
      <c r="P391" s="24">
        <v>67000</v>
      </c>
    </row>
    <row r="392" spans="1:16" x14ac:dyDescent="0.25">
      <c r="A392" s="24" t="s">
        <v>673</v>
      </c>
      <c r="B392" s="24" t="s">
        <v>186</v>
      </c>
      <c r="C392" s="166" t="s">
        <v>578</v>
      </c>
      <c r="D392" s="88">
        <v>6</v>
      </c>
      <c r="E392" s="88"/>
      <c r="F392" s="88">
        <v>2</v>
      </c>
      <c r="G392" s="88"/>
      <c r="H392" s="86"/>
      <c r="I392" s="91">
        <f>SUM(D392:H392)</f>
        <v>8</v>
      </c>
      <c r="J392" s="86">
        <v>3</v>
      </c>
      <c r="K392" s="86"/>
      <c r="L392" s="162">
        <v>0.95</v>
      </c>
      <c r="M392" s="86"/>
      <c r="N392" s="86"/>
      <c r="O392" s="24">
        <v>37552</v>
      </c>
      <c r="P392" s="24">
        <v>67000</v>
      </c>
    </row>
    <row r="393" spans="1:16" x14ac:dyDescent="0.25">
      <c r="A393" s="24" t="s">
        <v>673</v>
      </c>
      <c r="B393" s="24" t="s">
        <v>186</v>
      </c>
      <c r="C393" s="166" t="s">
        <v>188</v>
      </c>
      <c r="D393" s="88"/>
      <c r="E393" s="88"/>
      <c r="F393" s="88">
        <v>47</v>
      </c>
      <c r="G393" s="88"/>
      <c r="H393" s="86"/>
      <c r="I393" s="91">
        <f>SUM(D393:H393)</f>
        <v>47</v>
      </c>
      <c r="J393" s="86"/>
      <c r="K393" s="86">
        <v>26</v>
      </c>
      <c r="L393" s="162">
        <v>1</v>
      </c>
      <c r="M393" s="86">
        <v>1</v>
      </c>
      <c r="N393" s="86">
        <f>1+1</f>
        <v>2</v>
      </c>
      <c r="O393" s="24">
        <v>37552</v>
      </c>
      <c r="P393" s="24">
        <v>67000</v>
      </c>
    </row>
    <row r="394" spans="1:16" ht="45" x14ac:dyDescent="0.25">
      <c r="A394" s="24" t="s">
        <v>673</v>
      </c>
      <c r="B394" s="24" t="s">
        <v>186</v>
      </c>
      <c r="C394" s="164" t="s">
        <v>680</v>
      </c>
      <c r="D394" s="88">
        <v>10</v>
      </c>
      <c r="E394" s="88"/>
      <c r="F394" s="88">
        <v>2</v>
      </c>
      <c r="G394" s="88"/>
      <c r="H394" s="86"/>
      <c r="I394" s="91">
        <f t="shared" si="12"/>
        <v>12</v>
      </c>
      <c r="J394" s="86">
        <v>5</v>
      </c>
      <c r="K394" s="86"/>
      <c r="L394" s="162">
        <v>0.88</v>
      </c>
      <c r="M394" s="86"/>
      <c r="N394" s="86"/>
      <c r="O394" s="24">
        <v>37552</v>
      </c>
      <c r="P394" s="24">
        <v>67000</v>
      </c>
    </row>
    <row r="395" spans="1:16" ht="45" x14ac:dyDescent="0.25">
      <c r="A395" s="24" t="s">
        <v>673</v>
      </c>
      <c r="B395" s="24" t="s">
        <v>266</v>
      </c>
      <c r="C395" s="167" t="s">
        <v>691</v>
      </c>
      <c r="D395" s="86">
        <v>27</v>
      </c>
      <c r="E395" s="86"/>
      <c r="F395" s="86"/>
      <c r="G395" s="86"/>
      <c r="H395" s="86"/>
      <c r="I395" s="91">
        <f>SUM(D395:H395)</f>
        <v>27</v>
      </c>
      <c r="J395" s="86"/>
      <c r="K395" s="86"/>
      <c r="L395" s="162">
        <v>1</v>
      </c>
      <c r="M395" s="86"/>
      <c r="N395" s="86"/>
      <c r="O395" s="24"/>
      <c r="P395" s="24"/>
    </row>
    <row r="396" spans="1:16" ht="30" x14ac:dyDescent="0.25">
      <c r="A396" s="24" t="s">
        <v>673</v>
      </c>
      <c r="B396" s="24" t="s">
        <v>266</v>
      </c>
      <c r="C396" s="167" t="s">
        <v>692</v>
      </c>
      <c r="D396" s="86"/>
      <c r="E396" s="86"/>
      <c r="F396" s="86"/>
      <c r="G396" s="86">
        <v>4</v>
      </c>
      <c r="H396" s="86"/>
      <c r="I396" s="91">
        <f>SUM(D396:H396)</f>
        <v>4</v>
      </c>
      <c r="J396" s="86"/>
      <c r="K396" s="86">
        <v>4</v>
      </c>
      <c r="L396" s="162">
        <v>1</v>
      </c>
      <c r="M396" s="86"/>
      <c r="N396" s="86"/>
      <c r="O396" s="24">
        <v>24000</v>
      </c>
      <c r="P396" s="24"/>
    </row>
    <row r="397" spans="1:16" x14ac:dyDescent="0.25">
      <c r="A397" s="34" t="s">
        <v>673</v>
      </c>
      <c r="B397" s="34"/>
      <c r="C397" s="34"/>
      <c r="D397" s="34">
        <f>SUM(D345:D396)</f>
        <v>1645</v>
      </c>
      <c r="E397" s="34"/>
      <c r="F397" s="34">
        <f>SUM(F345:F396)</f>
        <v>2943</v>
      </c>
      <c r="G397" s="34">
        <f>SUM(G345:G396)</f>
        <v>1246</v>
      </c>
      <c r="H397" s="34"/>
      <c r="I397" s="34">
        <f>SUM(I345:I396)</f>
        <v>5834</v>
      </c>
      <c r="J397" s="34">
        <f>SUM(J345:J396)</f>
        <v>289</v>
      </c>
      <c r="K397" s="34">
        <f>SUM(K345:K396)</f>
        <v>466</v>
      </c>
      <c r="L397" s="168"/>
      <c r="M397" s="34">
        <f>SUM(M345:M396)</f>
        <v>19</v>
      </c>
      <c r="N397" s="34">
        <f>SUM(N345:N396)</f>
        <v>37</v>
      </c>
      <c r="O397" s="34"/>
      <c r="P397" s="34"/>
    </row>
    <row r="398" spans="1:16" x14ac:dyDescent="0.25">
      <c r="A398" s="22" t="s">
        <v>109</v>
      </c>
    </row>
    <row r="399" spans="1:16" x14ac:dyDescent="0.25">
      <c r="A399" s="67" t="s">
        <v>265</v>
      </c>
      <c r="B399" s="67" t="s">
        <v>185</v>
      </c>
      <c r="C399" s="68" t="s">
        <v>267</v>
      </c>
      <c r="D399" s="64">
        <v>233</v>
      </c>
      <c r="E399" s="64"/>
      <c r="F399" s="64">
        <v>470</v>
      </c>
      <c r="G399" s="64">
        <v>343</v>
      </c>
      <c r="H399" s="64">
        <v>0</v>
      </c>
      <c r="I399" s="72">
        <f>SUM(D399:H399)</f>
        <v>1046</v>
      </c>
      <c r="J399" s="64">
        <v>65</v>
      </c>
      <c r="K399" s="64">
        <v>88</v>
      </c>
      <c r="L399" s="65">
        <v>0.92</v>
      </c>
      <c r="M399" s="64">
        <v>1</v>
      </c>
      <c r="N399" s="64"/>
      <c r="O399" s="64">
        <v>30655</v>
      </c>
      <c r="P399" s="64">
        <v>44750</v>
      </c>
    </row>
    <row r="400" spans="1:16" x14ac:dyDescent="0.25">
      <c r="A400" s="67" t="s">
        <v>265</v>
      </c>
      <c r="B400" s="67" t="s">
        <v>185</v>
      </c>
      <c r="C400" s="68" t="s">
        <v>244</v>
      </c>
      <c r="D400" s="64">
        <v>62</v>
      </c>
      <c r="E400" s="64"/>
      <c r="F400" s="64">
        <v>69</v>
      </c>
      <c r="G400" s="64">
        <v>49</v>
      </c>
      <c r="H400" s="64"/>
      <c r="I400" s="72">
        <f t="shared" ref="I400:I443" si="13">SUM(D400:H400)</f>
        <v>180</v>
      </c>
      <c r="J400" s="64">
        <v>15</v>
      </c>
      <c r="K400" s="64">
        <v>19</v>
      </c>
      <c r="L400" s="65">
        <v>0.85</v>
      </c>
      <c r="M400" s="64"/>
      <c r="N400" s="64"/>
      <c r="O400" s="64">
        <v>29733</v>
      </c>
      <c r="P400" s="64">
        <v>44750</v>
      </c>
    </row>
    <row r="401" spans="1:16" x14ac:dyDescent="0.25">
      <c r="A401" s="67" t="s">
        <v>265</v>
      </c>
      <c r="B401" s="67" t="s">
        <v>185</v>
      </c>
      <c r="C401" s="68" t="s">
        <v>245</v>
      </c>
      <c r="D401" s="64">
        <v>8</v>
      </c>
      <c r="E401" s="64"/>
      <c r="F401" s="64">
        <v>86</v>
      </c>
      <c r="G401" s="64">
        <v>20</v>
      </c>
      <c r="H401" s="64"/>
      <c r="I401" s="72">
        <f t="shared" si="13"/>
        <v>114</v>
      </c>
      <c r="J401" s="64"/>
      <c r="K401" s="64">
        <v>23</v>
      </c>
      <c r="L401" s="65">
        <v>0.78</v>
      </c>
      <c r="M401" s="64"/>
      <c r="N401" s="64">
        <v>1</v>
      </c>
      <c r="O401" s="64">
        <v>31443</v>
      </c>
      <c r="P401" s="64">
        <v>44750</v>
      </c>
    </row>
    <row r="402" spans="1:16" x14ac:dyDescent="0.25">
      <c r="A402" s="67" t="s">
        <v>265</v>
      </c>
      <c r="B402" s="67" t="s">
        <v>185</v>
      </c>
      <c r="C402" s="68" t="s">
        <v>246</v>
      </c>
      <c r="D402" s="64">
        <v>177</v>
      </c>
      <c r="E402" s="64"/>
      <c r="F402" s="64">
        <v>214</v>
      </c>
      <c r="G402" s="64">
        <v>273</v>
      </c>
      <c r="H402" s="64"/>
      <c r="I402" s="72">
        <f t="shared" si="13"/>
        <v>664</v>
      </c>
      <c r="J402" s="64">
        <v>38</v>
      </c>
      <c r="K402" s="64">
        <v>52</v>
      </c>
      <c r="L402" s="65">
        <v>0.84</v>
      </c>
      <c r="M402" s="64">
        <v>1</v>
      </c>
      <c r="N402" s="64"/>
      <c r="O402" s="64">
        <v>30095</v>
      </c>
      <c r="P402" s="64">
        <v>44750</v>
      </c>
    </row>
    <row r="403" spans="1:16" x14ac:dyDescent="0.25">
      <c r="A403" s="67" t="s">
        <v>265</v>
      </c>
      <c r="B403" s="67" t="s">
        <v>185</v>
      </c>
      <c r="C403" s="68" t="s">
        <v>247</v>
      </c>
      <c r="D403" s="64"/>
      <c r="E403" s="64"/>
      <c r="F403" s="64">
        <v>180</v>
      </c>
      <c r="G403" s="64">
        <v>19</v>
      </c>
      <c r="H403" s="64"/>
      <c r="I403" s="72">
        <f t="shared" si="13"/>
        <v>199</v>
      </c>
      <c r="J403" s="64"/>
      <c r="K403" s="64">
        <v>44</v>
      </c>
      <c r="L403" s="65">
        <v>0.75</v>
      </c>
      <c r="M403" s="64"/>
      <c r="N403" s="64"/>
      <c r="O403" s="64">
        <v>30693</v>
      </c>
      <c r="P403" s="64">
        <v>44750</v>
      </c>
    </row>
    <row r="404" spans="1:16" x14ac:dyDescent="0.25">
      <c r="A404" s="67" t="s">
        <v>265</v>
      </c>
      <c r="B404" s="67" t="s">
        <v>185</v>
      </c>
      <c r="C404" s="68" t="s">
        <v>248</v>
      </c>
      <c r="D404" s="64"/>
      <c r="E404" s="64"/>
      <c r="F404" s="64">
        <v>11</v>
      </c>
      <c r="G404" s="64"/>
      <c r="H404" s="64"/>
      <c r="I404" s="72">
        <f t="shared" si="13"/>
        <v>11</v>
      </c>
      <c r="J404" s="64"/>
      <c r="K404" s="64"/>
      <c r="L404" s="65">
        <v>0.94</v>
      </c>
      <c r="M404" s="64"/>
      <c r="N404" s="64"/>
      <c r="O404" s="64">
        <v>29385</v>
      </c>
      <c r="P404" s="64">
        <v>44750</v>
      </c>
    </row>
    <row r="405" spans="1:16" ht="30" x14ac:dyDescent="0.25">
      <c r="A405" s="67" t="s">
        <v>265</v>
      </c>
      <c r="B405" s="67" t="s">
        <v>185</v>
      </c>
      <c r="C405" s="68" t="s">
        <v>268</v>
      </c>
      <c r="D405" s="64">
        <v>69</v>
      </c>
      <c r="E405" s="64"/>
      <c r="F405" s="64"/>
      <c r="G405" s="64">
        <v>20</v>
      </c>
      <c r="H405" s="64"/>
      <c r="I405" s="72">
        <f t="shared" si="13"/>
        <v>89</v>
      </c>
      <c r="J405" s="64">
        <v>17</v>
      </c>
      <c r="K405" s="64"/>
      <c r="L405" s="65">
        <v>0.62</v>
      </c>
      <c r="M405" s="64"/>
      <c r="N405" s="64"/>
      <c r="O405" s="64">
        <v>28330</v>
      </c>
      <c r="P405" s="64">
        <v>44750</v>
      </c>
    </row>
    <row r="406" spans="1:16" x14ac:dyDescent="0.25">
      <c r="A406" s="67" t="s">
        <v>265</v>
      </c>
      <c r="B406" s="67" t="s">
        <v>185</v>
      </c>
      <c r="C406" s="68" t="s">
        <v>249</v>
      </c>
      <c r="D406" s="64"/>
      <c r="E406" s="64"/>
      <c r="F406" s="64">
        <v>139</v>
      </c>
      <c r="G406" s="64"/>
      <c r="H406" s="64"/>
      <c r="I406" s="72">
        <f t="shared" si="13"/>
        <v>139</v>
      </c>
      <c r="J406" s="64"/>
      <c r="K406" s="64">
        <v>45</v>
      </c>
      <c r="L406" s="64"/>
      <c r="M406" s="64">
        <v>1</v>
      </c>
      <c r="N406" s="64"/>
      <c r="O406" s="64">
        <v>29589</v>
      </c>
      <c r="P406" s="64">
        <v>44750</v>
      </c>
    </row>
    <row r="407" spans="1:16" x14ac:dyDescent="0.25">
      <c r="A407" s="67" t="s">
        <v>265</v>
      </c>
      <c r="B407" s="67" t="s">
        <v>185</v>
      </c>
      <c r="C407" s="68" t="s">
        <v>250</v>
      </c>
      <c r="D407" s="64"/>
      <c r="E407" s="64"/>
      <c r="F407" s="64">
        <v>49</v>
      </c>
      <c r="G407" s="64"/>
      <c r="H407" s="64"/>
      <c r="I407" s="72">
        <f t="shared" si="13"/>
        <v>49</v>
      </c>
      <c r="J407" s="64"/>
      <c r="K407" s="64">
        <v>16</v>
      </c>
      <c r="L407" s="65">
        <v>0.88</v>
      </c>
      <c r="M407" s="64"/>
      <c r="N407" s="64">
        <v>2</v>
      </c>
      <c r="O407" s="64">
        <v>29733</v>
      </c>
      <c r="P407" s="64">
        <v>44750</v>
      </c>
    </row>
    <row r="408" spans="1:16" x14ac:dyDescent="0.25">
      <c r="A408" s="67" t="s">
        <v>265</v>
      </c>
      <c r="B408" s="67" t="s">
        <v>185</v>
      </c>
      <c r="C408" s="68" t="s">
        <v>251</v>
      </c>
      <c r="D408" s="64"/>
      <c r="E408" s="64"/>
      <c r="F408" s="64">
        <v>34</v>
      </c>
      <c r="G408" s="64"/>
      <c r="H408" s="64"/>
      <c r="I408" s="72">
        <f t="shared" si="13"/>
        <v>34</v>
      </c>
      <c r="J408" s="64"/>
      <c r="K408" s="64">
        <v>12</v>
      </c>
      <c r="L408" s="64"/>
      <c r="M408" s="64"/>
      <c r="N408" s="64"/>
      <c r="O408" s="64">
        <v>29733</v>
      </c>
      <c r="P408" s="64">
        <v>44750</v>
      </c>
    </row>
    <row r="409" spans="1:16" x14ac:dyDescent="0.25">
      <c r="A409" s="67" t="s">
        <v>265</v>
      </c>
      <c r="B409" s="67" t="s">
        <v>185</v>
      </c>
      <c r="C409" s="69" t="s">
        <v>227</v>
      </c>
      <c r="D409" s="64"/>
      <c r="E409" s="64"/>
      <c r="F409" s="64">
        <v>811</v>
      </c>
      <c r="G409" s="64"/>
      <c r="H409" s="64"/>
      <c r="I409" s="72">
        <f t="shared" si="13"/>
        <v>811</v>
      </c>
      <c r="J409" s="64"/>
      <c r="K409" s="64">
        <v>130</v>
      </c>
      <c r="L409" s="65">
        <v>0.71</v>
      </c>
      <c r="M409" s="64">
        <v>5</v>
      </c>
      <c r="N409" s="64">
        <v>48</v>
      </c>
      <c r="O409" s="64">
        <v>34279</v>
      </c>
      <c r="P409" s="64">
        <v>44750</v>
      </c>
    </row>
    <row r="410" spans="1:16" x14ac:dyDescent="0.25">
      <c r="A410" s="67" t="s">
        <v>265</v>
      </c>
      <c r="B410" s="67" t="s">
        <v>185</v>
      </c>
      <c r="C410" s="69" t="s">
        <v>269</v>
      </c>
      <c r="D410" s="64"/>
      <c r="E410" s="64"/>
      <c r="F410" s="64">
        <v>416</v>
      </c>
      <c r="G410" s="64"/>
      <c r="H410" s="64"/>
      <c r="I410" s="72">
        <f t="shared" si="13"/>
        <v>416</v>
      </c>
      <c r="J410" s="64"/>
      <c r="K410" s="64">
        <v>93</v>
      </c>
      <c r="L410" s="65">
        <v>0.78</v>
      </c>
      <c r="M410" s="64"/>
      <c r="N410" s="64">
        <v>3</v>
      </c>
      <c r="O410" s="64">
        <v>38338</v>
      </c>
      <c r="P410" s="64">
        <v>44750</v>
      </c>
    </row>
    <row r="411" spans="1:16" ht="17.25" customHeight="1" x14ac:dyDescent="0.25">
      <c r="A411" s="67" t="s">
        <v>265</v>
      </c>
      <c r="B411" s="67" t="s">
        <v>185</v>
      </c>
      <c r="C411" s="69" t="s">
        <v>270</v>
      </c>
      <c r="D411" s="64"/>
      <c r="E411" s="64"/>
      <c r="F411" s="64">
        <v>174</v>
      </c>
      <c r="G411" s="64"/>
      <c r="H411" s="64"/>
      <c r="I411" s="72">
        <f t="shared" si="13"/>
        <v>174</v>
      </c>
      <c r="J411" s="64"/>
      <c r="K411" s="64">
        <v>39</v>
      </c>
      <c r="L411" s="65">
        <v>0.76</v>
      </c>
      <c r="M411" s="64">
        <v>4</v>
      </c>
      <c r="N411" s="64"/>
      <c r="O411" s="64">
        <v>36310</v>
      </c>
      <c r="P411" s="64">
        <v>44750</v>
      </c>
    </row>
    <row r="412" spans="1:16" x14ac:dyDescent="0.25">
      <c r="A412" s="67" t="s">
        <v>265</v>
      </c>
      <c r="B412" s="67" t="s">
        <v>185</v>
      </c>
      <c r="C412" s="69" t="s">
        <v>253</v>
      </c>
      <c r="D412" s="64"/>
      <c r="E412" s="64"/>
      <c r="F412" s="64">
        <v>76</v>
      </c>
      <c r="G412" s="64"/>
      <c r="H412" s="64"/>
      <c r="I412" s="72">
        <f t="shared" si="13"/>
        <v>76</v>
      </c>
      <c r="J412" s="64"/>
      <c r="K412" s="64"/>
      <c r="L412" s="65">
        <v>0.65</v>
      </c>
      <c r="M412" s="64"/>
      <c r="N412" s="64"/>
      <c r="O412" s="64">
        <v>30790</v>
      </c>
      <c r="P412" s="64">
        <v>44750</v>
      </c>
    </row>
    <row r="413" spans="1:16" x14ac:dyDescent="0.25">
      <c r="A413" s="67" t="s">
        <v>265</v>
      </c>
      <c r="B413" s="67" t="s">
        <v>185</v>
      </c>
      <c r="C413" s="69" t="s">
        <v>188</v>
      </c>
      <c r="D413" s="64"/>
      <c r="E413" s="64"/>
      <c r="F413" s="64">
        <v>653</v>
      </c>
      <c r="G413" s="64">
        <v>397</v>
      </c>
      <c r="H413" s="64">
        <v>129</v>
      </c>
      <c r="I413" s="72">
        <f t="shared" si="13"/>
        <v>1179</v>
      </c>
      <c r="J413" s="64"/>
      <c r="K413" s="64">
        <v>77</v>
      </c>
      <c r="L413" s="65">
        <v>0.83</v>
      </c>
      <c r="M413" s="64">
        <v>3</v>
      </c>
      <c r="N413" s="64">
        <v>2</v>
      </c>
      <c r="O413" s="64">
        <v>31679</v>
      </c>
      <c r="P413" s="64">
        <v>44750</v>
      </c>
    </row>
    <row r="414" spans="1:16" x14ac:dyDescent="0.25">
      <c r="A414" s="67" t="s">
        <v>265</v>
      </c>
      <c r="B414" s="67" t="s">
        <v>185</v>
      </c>
      <c r="C414" s="69" t="s">
        <v>254</v>
      </c>
      <c r="D414" s="64"/>
      <c r="E414" s="64"/>
      <c r="F414" s="64">
        <v>91</v>
      </c>
      <c r="G414" s="64"/>
      <c r="H414" s="64"/>
      <c r="I414" s="72">
        <f t="shared" si="13"/>
        <v>91</v>
      </c>
      <c r="J414" s="64"/>
      <c r="K414" s="64">
        <v>21</v>
      </c>
      <c r="L414" s="65">
        <v>0.78</v>
      </c>
      <c r="M414" s="64"/>
      <c r="N414" s="64"/>
      <c r="O414" s="64">
        <v>30088</v>
      </c>
      <c r="P414" s="64">
        <v>44750</v>
      </c>
    </row>
    <row r="415" spans="1:16" x14ac:dyDescent="0.25">
      <c r="A415" s="67" t="s">
        <v>265</v>
      </c>
      <c r="B415" s="67" t="s">
        <v>185</v>
      </c>
      <c r="C415" s="69" t="s">
        <v>255</v>
      </c>
      <c r="D415" s="64"/>
      <c r="E415" s="64"/>
      <c r="F415" s="64">
        <v>55</v>
      </c>
      <c r="G415" s="64"/>
      <c r="H415" s="64"/>
      <c r="I415" s="72">
        <f t="shared" si="13"/>
        <v>55</v>
      </c>
      <c r="J415" s="64"/>
      <c r="K415" s="64"/>
      <c r="L415" s="65">
        <v>0.78</v>
      </c>
      <c r="M415" s="64"/>
      <c r="N415" s="64"/>
      <c r="O415" s="64">
        <v>30088</v>
      </c>
      <c r="P415" s="64">
        <v>44750</v>
      </c>
    </row>
    <row r="416" spans="1:16" ht="18" customHeight="1" x14ac:dyDescent="0.25">
      <c r="A416" s="67" t="s">
        <v>265</v>
      </c>
      <c r="B416" s="67" t="s">
        <v>185</v>
      </c>
      <c r="C416" s="69" t="s">
        <v>271</v>
      </c>
      <c r="D416" s="64"/>
      <c r="E416" s="64"/>
      <c r="F416" s="64">
        <v>87</v>
      </c>
      <c r="G416" s="64"/>
      <c r="H416" s="64"/>
      <c r="I416" s="72">
        <f t="shared" si="13"/>
        <v>87</v>
      </c>
      <c r="J416" s="64"/>
      <c r="K416" s="64">
        <v>13</v>
      </c>
      <c r="L416" s="65">
        <v>0.7</v>
      </c>
      <c r="M416" s="64"/>
      <c r="N416" s="64">
        <v>2</v>
      </c>
      <c r="O416" s="64">
        <v>29635</v>
      </c>
      <c r="P416" s="64">
        <v>44750</v>
      </c>
    </row>
    <row r="417" spans="1:16" x14ac:dyDescent="0.25">
      <c r="A417" s="67" t="s">
        <v>265</v>
      </c>
      <c r="B417" s="67" t="s">
        <v>185</v>
      </c>
      <c r="C417" s="69" t="s">
        <v>256</v>
      </c>
      <c r="D417" s="64"/>
      <c r="E417" s="64"/>
      <c r="F417" s="64">
        <v>242</v>
      </c>
      <c r="G417" s="64">
        <v>214</v>
      </c>
      <c r="H417" s="64"/>
      <c r="I417" s="72">
        <f t="shared" si="13"/>
        <v>456</v>
      </c>
      <c r="J417" s="64"/>
      <c r="K417" s="64">
        <v>33</v>
      </c>
      <c r="L417" s="65">
        <v>0.71</v>
      </c>
      <c r="M417" s="64"/>
      <c r="N417" s="64">
        <v>2</v>
      </c>
      <c r="O417" s="64">
        <v>31458</v>
      </c>
      <c r="P417" s="64">
        <v>44750</v>
      </c>
    </row>
    <row r="418" spans="1:16" ht="30" x14ac:dyDescent="0.25">
      <c r="A418" s="67" t="s">
        <v>265</v>
      </c>
      <c r="B418" s="67" t="s">
        <v>185</v>
      </c>
      <c r="C418" s="69" t="s">
        <v>272</v>
      </c>
      <c r="D418" s="64"/>
      <c r="E418" s="64"/>
      <c r="F418" s="64">
        <v>117</v>
      </c>
      <c r="G418" s="64">
        <v>110</v>
      </c>
      <c r="H418" s="64"/>
      <c r="I418" s="72">
        <f t="shared" si="13"/>
        <v>227</v>
      </c>
      <c r="J418" s="64"/>
      <c r="K418" s="64">
        <v>36</v>
      </c>
      <c r="L418" s="65">
        <v>0.76</v>
      </c>
      <c r="M418" s="64"/>
      <c r="N418" s="64"/>
      <c r="O418" s="64">
        <v>31505</v>
      </c>
      <c r="P418" s="64">
        <v>44750</v>
      </c>
    </row>
    <row r="419" spans="1:16" x14ac:dyDescent="0.25">
      <c r="A419" s="67" t="s">
        <v>265</v>
      </c>
      <c r="B419" s="67" t="s">
        <v>185</v>
      </c>
      <c r="C419" s="69" t="s">
        <v>219</v>
      </c>
      <c r="D419" s="64"/>
      <c r="E419" s="64"/>
      <c r="F419" s="64">
        <v>92</v>
      </c>
      <c r="G419" s="64">
        <v>66</v>
      </c>
      <c r="H419" s="64"/>
      <c r="I419" s="72">
        <f t="shared" si="13"/>
        <v>158</v>
      </c>
      <c r="J419" s="64"/>
      <c r="K419" s="64">
        <v>17</v>
      </c>
      <c r="L419" s="65">
        <v>0.6</v>
      </c>
      <c r="M419" s="64"/>
      <c r="N419" s="64"/>
      <c r="O419" s="64">
        <v>29820</v>
      </c>
      <c r="P419" s="64">
        <v>44750</v>
      </c>
    </row>
    <row r="420" spans="1:16" x14ac:dyDescent="0.25">
      <c r="A420" s="67" t="s">
        <v>265</v>
      </c>
      <c r="B420" s="67" t="s">
        <v>185</v>
      </c>
      <c r="C420" s="69" t="s">
        <v>257</v>
      </c>
      <c r="D420" s="64"/>
      <c r="E420" s="64"/>
      <c r="F420" s="64">
        <v>53</v>
      </c>
      <c r="G420" s="64"/>
      <c r="H420" s="64"/>
      <c r="I420" s="72">
        <f t="shared" si="13"/>
        <v>53</v>
      </c>
      <c r="J420" s="64"/>
      <c r="K420" s="64">
        <v>19</v>
      </c>
      <c r="L420" s="65">
        <v>0.64</v>
      </c>
      <c r="M420" s="64"/>
      <c r="N420" s="64"/>
      <c r="O420" s="64">
        <v>30980</v>
      </c>
      <c r="P420" s="64">
        <v>44750</v>
      </c>
    </row>
    <row r="421" spans="1:16" x14ac:dyDescent="0.25">
      <c r="A421" s="67" t="s">
        <v>265</v>
      </c>
      <c r="B421" s="67" t="s">
        <v>185</v>
      </c>
      <c r="C421" s="69" t="s">
        <v>258</v>
      </c>
      <c r="D421" s="64"/>
      <c r="E421" s="64"/>
      <c r="F421" s="64">
        <v>64</v>
      </c>
      <c r="G421" s="64"/>
      <c r="H421" s="64"/>
      <c r="I421" s="72">
        <f t="shared" si="13"/>
        <v>64</v>
      </c>
      <c r="J421" s="64"/>
      <c r="K421" s="64">
        <v>20</v>
      </c>
      <c r="L421" s="65">
        <v>0.72</v>
      </c>
      <c r="M421" s="64"/>
      <c r="N421" s="64"/>
      <c r="O421" s="64">
        <v>30575</v>
      </c>
      <c r="P421" s="64">
        <v>44750</v>
      </c>
    </row>
    <row r="422" spans="1:16" x14ac:dyDescent="0.25">
      <c r="A422" s="67" t="s">
        <v>265</v>
      </c>
      <c r="B422" s="67" t="s">
        <v>185</v>
      </c>
      <c r="C422" s="69" t="s">
        <v>259</v>
      </c>
      <c r="D422" s="64"/>
      <c r="E422" s="64"/>
      <c r="F422" s="64">
        <v>32</v>
      </c>
      <c r="G422" s="64"/>
      <c r="H422" s="64"/>
      <c r="I422" s="72">
        <f t="shared" si="13"/>
        <v>32</v>
      </c>
      <c r="J422" s="64"/>
      <c r="K422" s="64"/>
      <c r="L422" s="64"/>
      <c r="M422" s="64"/>
      <c r="N422" s="64"/>
      <c r="O422" s="64">
        <v>31080</v>
      </c>
      <c r="P422" s="64">
        <v>44750</v>
      </c>
    </row>
    <row r="423" spans="1:16" x14ac:dyDescent="0.25">
      <c r="A423" s="67" t="s">
        <v>265</v>
      </c>
      <c r="B423" s="67" t="s">
        <v>185</v>
      </c>
      <c r="C423" s="69" t="s">
        <v>260</v>
      </c>
      <c r="D423" s="64"/>
      <c r="E423" s="64"/>
      <c r="F423" s="64">
        <v>36</v>
      </c>
      <c r="G423" s="64"/>
      <c r="H423" s="64"/>
      <c r="I423" s="72">
        <f t="shared" si="13"/>
        <v>36</v>
      </c>
      <c r="J423" s="64"/>
      <c r="K423" s="64">
        <v>15</v>
      </c>
      <c r="L423" s="65">
        <v>0.8</v>
      </c>
      <c r="M423" s="64"/>
      <c r="N423" s="64"/>
      <c r="O423" s="64">
        <v>28940</v>
      </c>
      <c r="P423" s="64">
        <v>44750</v>
      </c>
    </row>
    <row r="424" spans="1:16" x14ac:dyDescent="0.25">
      <c r="A424" s="67" t="s">
        <v>265</v>
      </c>
      <c r="B424" s="67" t="s">
        <v>185</v>
      </c>
      <c r="C424" s="69" t="s">
        <v>261</v>
      </c>
      <c r="D424" s="64"/>
      <c r="E424" s="64"/>
      <c r="F424" s="64">
        <v>67</v>
      </c>
      <c r="G424" s="64"/>
      <c r="H424" s="64"/>
      <c r="I424" s="72">
        <f t="shared" si="13"/>
        <v>67</v>
      </c>
      <c r="J424" s="64"/>
      <c r="K424" s="64">
        <v>13</v>
      </c>
      <c r="L424" s="65">
        <v>0.6</v>
      </c>
      <c r="M424" s="64"/>
      <c r="N424" s="64"/>
      <c r="O424" s="64">
        <v>29635</v>
      </c>
      <c r="P424" s="64">
        <v>44750</v>
      </c>
    </row>
    <row r="425" spans="1:16" ht="45" x14ac:dyDescent="0.25">
      <c r="A425" s="67" t="s">
        <v>265</v>
      </c>
      <c r="B425" s="67" t="s">
        <v>266</v>
      </c>
      <c r="C425" s="69" t="s">
        <v>273</v>
      </c>
      <c r="D425" s="64"/>
      <c r="E425" s="64"/>
      <c r="F425" s="64">
        <v>69</v>
      </c>
      <c r="G425" s="64"/>
      <c r="H425" s="64"/>
      <c r="I425" s="72">
        <f t="shared" si="13"/>
        <v>69</v>
      </c>
      <c r="J425" s="64"/>
      <c r="K425" s="64">
        <v>11</v>
      </c>
      <c r="L425" s="65">
        <v>0.93</v>
      </c>
      <c r="M425" s="64"/>
      <c r="N425" s="64"/>
      <c r="O425" s="64">
        <v>29440</v>
      </c>
      <c r="P425" s="64">
        <v>44300</v>
      </c>
    </row>
    <row r="426" spans="1:16" x14ac:dyDescent="0.25">
      <c r="A426" s="67" t="s">
        <v>265</v>
      </c>
      <c r="B426" s="67" t="s">
        <v>266</v>
      </c>
      <c r="C426" s="69" t="s">
        <v>274</v>
      </c>
      <c r="D426" s="64"/>
      <c r="E426" s="64"/>
      <c r="F426" s="64">
        <v>452</v>
      </c>
      <c r="G426" s="64"/>
      <c r="H426" s="64"/>
      <c r="I426" s="72">
        <f t="shared" si="13"/>
        <v>452</v>
      </c>
      <c r="J426" s="64"/>
      <c r="K426" s="64">
        <v>61</v>
      </c>
      <c r="L426" s="65">
        <v>0.85</v>
      </c>
      <c r="M426" s="64">
        <v>3</v>
      </c>
      <c r="N426" s="64"/>
      <c r="O426" s="64">
        <v>34274</v>
      </c>
      <c r="P426" s="64">
        <v>44300</v>
      </c>
    </row>
    <row r="427" spans="1:16" x14ac:dyDescent="0.25">
      <c r="A427" s="67" t="s">
        <v>265</v>
      </c>
      <c r="B427" s="67" t="s">
        <v>186</v>
      </c>
      <c r="C427" s="69" t="s">
        <v>267</v>
      </c>
      <c r="D427" s="64">
        <v>15</v>
      </c>
      <c r="E427" s="64"/>
      <c r="F427" s="64">
        <v>186</v>
      </c>
      <c r="G427" s="64"/>
      <c r="H427" s="64"/>
      <c r="I427" s="72">
        <f t="shared" si="13"/>
        <v>201</v>
      </c>
      <c r="J427" s="64"/>
      <c r="K427" s="64">
        <v>8</v>
      </c>
      <c r="L427" s="65">
        <v>0.95</v>
      </c>
      <c r="M427" s="64"/>
      <c r="N427" s="64"/>
      <c r="O427" s="64">
        <v>34123</v>
      </c>
      <c r="P427" s="64">
        <v>44990</v>
      </c>
    </row>
    <row r="428" spans="1:16" x14ac:dyDescent="0.25">
      <c r="A428" s="67" t="s">
        <v>265</v>
      </c>
      <c r="B428" s="67" t="s">
        <v>186</v>
      </c>
      <c r="C428" s="69" t="s">
        <v>249</v>
      </c>
      <c r="D428" s="64"/>
      <c r="E428" s="64"/>
      <c r="F428" s="64">
        <v>25</v>
      </c>
      <c r="G428" s="64"/>
      <c r="H428" s="64"/>
      <c r="I428" s="72">
        <f t="shared" si="13"/>
        <v>25</v>
      </c>
      <c r="J428" s="64"/>
      <c r="K428" s="64"/>
      <c r="L428" s="64"/>
      <c r="M428" s="64"/>
      <c r="N428" s="64"/>
      <c r="O428" s="64">
        <v>33665</v>
      </c>
      <c r="P428" s="64">
        <v>44990</v>
      </c>
    </row>
    <row r="429" spans="1:16" x14ac:dyDescent="0.25">
      <c r="A429" s="67" t="s">
        <v>265</v>
      </c>
      <c r="B429" s="67" t="s">
        <v>186</v>
      </c>
      <c r="C429" s="69" t="s">
        <v>246</v>
      </c>
      <c r="D429" s="64"/>
      <c r="E429" s="64"/>
      <c r="F429" s="64">
        <v>80</v>
      </c>
      <c r="G429" s="64"/>
      <c r="H429" s="64"/>
      <c r="I429" s="72">
        <f t="shared" si="13"/>
        <v>80</v>
      </c>
      <c r="J429" s="64"/>
      <c r="K429" s="64">
        <v>16</v>
      </c>
      <c r="L429" s="65">
        <v>1</v>
      </c>
      <c r="M429" s="64"/>
      <c r="N429" s="64"/>
      <c r="O429" s="64">
        <v>33790</v>
      </c>
      <c r="P429" s="64">
        <v>44990</v>
      </c>
    </row>
    <row r="430" spans="1:16" x14ac:dyDescent="0.25">
      <c r="A430" s="67" t="s">
        <v>265</v>
      </c>
      <c r="B430" s="67" t="s">
        <v>186</v>
      </c>
      <c r="C430" s="68" t="s">
        <v>250</v>
      </c>
      <c r="D430" s="64"/>
      <c r="E430" s="64"/>
      <c r="F430" s="64">
        <v>2</v>
      </c>
      <c r="G430" s="64"/>
      <c r="H430" s="64"/>
      <c r="I430" s="72">
        <f t="shared" si="13"/>
        <v>2</v>
      </c>
      <c r="J430" s="64"/>
      <c r="K430" s="64"/>
      <c r="L430" s="65">
        <v>0.8</v>
      </c>
      <c r="M430" s="64"/>
      <c r="N430" s="64"/>
      <c r="O430" s="64">
        <v>33790</v>
      </c>
      <c r="P430" s="64">
        <v>44990</v>
      </c>
    </row>
    <row r="431" spans="1:16" x14ac:dyDescent="0.25">
      <c r="A431" s="67" t="s">
        <v>265</v>
      </c>
      <c r="B431" s="67" t="s">
        <v>186</v>
      </c>
      <c r="C431" s="68" t="s">
        <v>244</v>
      </c>
      <c r="D431" s="64"/>
      <c r="E431" s="64"/>
      <c r="F431" s="64">
        <v>19</v>
      </c>
      <c r="G431" s="64"/>
      <c r="H431" s="64"/>
      <c r="I431" s="72">
        <f t="shared" si="13"/>
        <v>19</v>
      </c>
      <c r="J431" s="64"/>
      <c r="K431" s="64">
        <v>13</v>
      </c>
      <c r="L431" s="65">
        <v>1</v>
      </c>
      <c r="M431" s="64"/>
      <c r="N431" s="64"/>
      <c r="O431" s="64">
        <v>34040</v>
      </c>
      <c r="P431" s="64">
        <v>44990</v>
      </c>
    </row>
    <row r="432" spans="1:16" x14ac:dyDescent="0.25">
      <c r="A432" s="67" t="s">
        <v>265</v>
      </c>
      <c r="B432" s="67" t="s">
        <v>186</v>
      </c>
      <c r="C432" s="68" t="s">
        <v>251</v>
      </c>
      <c r="D432" s="64"/>
      <c r="E432" s="64"/>
      <c r="F432" s="64">
        <v>66</v>
      </c>
      <c r="G432" s="64"/>
      <c r="H432" s="64"/>
      <c r="I432" s="72">
        <f t="shared" si="13"/>
        <v>66</v>
      </c>
      <c r="J432" s="64"/>
      <c r="K432" s="64"/>
      <c r="L432" s="65">
        <v>1</v>
      </c>
      <c r="M432" s="64"/>
      <c r="N432" s="64"/>
      <c r="O432" s="64">
        <v>33790</v>
      </c>
      <c r="P432" s="64">
        <v>44990</v>
      </c>
    </row>
    <row r="433" spans="1:16" x14ac:dyDescent="0.25">
      <c r="A433" s="67" t="s">
        <v>265</v>
      </c>
      <c r="B433" s="67" t="s">
        <v>186</v>
      </c>
      <c r="C433" s="68" t="s">
        <v>227</v>
      </c>
      <c r="D433" s="64"/>
      <c r="E433" s="64"/>
      <c r="F433" s="64">
        <v>44</v>
      </c>
      <c r="G433" s="64"/>
      <c r="H433" s="64"/>
      <c r="I433" s="72">
        <f t="shared" si="13"/>
        <v>44</v>
      </c>
      <c r="J433" s="64"/>
      <c r="K433" s="64">
        <v>17</v>
      </c>
      <c r="L433" s="65">
        <v>1</v>
      </c>
      <c r="M433" s="64"/>
      <c r="N433" s="64"/>
      <c r="O433" s="64">
        <v>34415</v>
      </c>
      <c r="P433" s="64">
        <v>44990</v>
      </c>
    </row>
    <row r="434" spans="1:16" x14ac:dyDescent="0.25">
      <c r="A434" s="67" t="s">
        <v>265</v>
      </c>
      <c r="B434" s="67" t="s">
        <v>186</v>
      </c>
      <c r="C434" s="68" t="s">
        <v>263</v>
      </c>
      <c r="D434" s="64"/>
      <c r="E434" s="64"/>
      <c r="F434" s="64">
        <v>48</v>
      </c>
      <c r="G434" s="64"/>
      <c r="H434" s="64"/>
      <c r="I434" s="72">
        <f t="shared" si="13"/>
        <v>48</v>
      </c>
      <c r="J434" s="64"/>
      <c r="K434" s="64">
        <v>11</v>
      </c>
      <c r="L434" s="65">
        <v>1</v>
      </c>
      <c r="M434" s="64"/>
      <c r="N434" s="64"/>
      <c r="O434" s="64">
        <v>40640</v>
      </c>
      <c r="P434" s="64">
        <v>54000</v>
      </c>
    </row>
    <row r="435" spans="1:16" ht="16.5" customHeight="1" x14ac:dyDescent="0.25">
      <c r="A435" s="67" t="s">
        <v>265</v>
      </c>
      <c r="B435" s="67" t="s">
        <v>186</v>
      </c>
      <c r="C435" s="68" t="s">
        <v>270</v>
      </c>
      <c r="D435" s="64"/>
      <c r="E435" s="64"/>
      <c r="F435" s="64">
        <v>21</v>
      </c>
      <c r="G435" s="64"/>
      <c r="H435" s="64"/>
      <c r="I435" s="72">
        <f t="shared" si="13"/>
        <v>21</v>
      </c>
      <c r="J435" s="64"/>
      <c r="K435" s="64">
        <v>7</v>
      </c>
      <c r="L435" s="65">
        <v>1</v>
      </c>
      <c r="M435" s="64"/>
      <c r="N435" s="64"/>
      <c r="O435" s="64">
        <v>36680</v>
      </c>
      <c r="P435" s="64">
        <v>54000</v>
      </c>
    </row>
    <row r="436" spans="1:16" x14ac:dyDescent="0.25">
      <c r="A436" s="67" t="s">
        <v>265</v>
      </c>
      <c r="B436" s="67" t="s">
        <v>186</v>
      </c>
      <c r="C436" s="68" t="s">
        <v>247</v>
      </c>
      <c r="D436" s="64"/>
      <c r="E436" s="64"/>
      <c r="F436" s="64">
        <v>20</v>
      </c>
      <c r="G436" s="64"/>
      <c r="H436" s="64"/>
      <c r="I436" s="72">
        <f t="shared" si="13"/>
        <v>20</v>
      </c>
      <c r="J436" s="64"/>
      <c r="K436" s="64">
        <v>11</v>
      </c>
      <c r="L436" s="65">
        <v>0.83</v>
      </c>
      <c r="M436" s="64"/>
      <c r="N436" s="64"/>
      <c r="O436" s="64">
        <v>33790</v>
      </c>
      <c r="P436" s="64">
        <v>44990</v>
      </c>
    </row>
    <row r="437" spans="1:16" x14ac:dyDescent="0.25">
      <c r="A437" s="67" t="s">
        <v>265</v>
      </c>
      <c r="B437" s="67" t="s">
        <v>186</v>
      </c>
      <c r="C437" s="68" t="s">
        <v>188</v>
      </c>
      <c r="D437" s="64"/>
      <c r="E437" s="64"/>
      <c r="F437" s="64">
        <v>95</v>
      </c>
      <c r="G437" s="64"/>
      <c r="H437" s="64"/>
      <c r="I437" s="72">
        <f t="shared" si="13"/>
        <v>95</v>
      </c>
      <c r="J437" s="64"/>
      <c r="K437" s="64">
        <v>52</v>
      </c>
      <c r="L437" s="65">
        <v>0.83</v>
      </c>
      <c r="M437" s="64"/>
      <c r="N437" s="64"/>
      <c r="O437" s="64">
        <v>36040</v>
      </c>
      <c r="P437" s="64">
        <v>44990</v>
      </c>
    </row>
    <row r="438" spans="1:16" x14ac:dyDescent="0.25">
      <c r="A438" s="67" t="s">
        <v>265</v>
      </c>
      <c r="B438" s="67" t="s">
        <v>186</v>
      </c>
      <c r="C438" s="68" t="s">
        <v>275</v>
      </c>
      <c r="D438" s="64"/>
      <c r="E438" s="64"/>
      <c r="F438" s="64">
        <v>18</v>
      </c>
      <c r="G438" s="64"/>
      <c r="H438" s="64"/>
      <c r="I438" s="72">
        <f t="shared" si="13"/>
        <v>18</v>
      </c>
      <c r="J438" s="64"/>
      <c r="K438" s="64">
        <v>10</v>
      </c>
      <c r="L438" s="65">
        <v>1</v>
      </c>
      <c r="M438" s="64"/>
      <c r="N438" s="64"/>
      <c r="O438" s="64">
        <v>34540</v>
      </c>
      <c r="P438" s="64">
        <v>44990</v>
      </c>
    </row>
    <row r="439" spans="1:16" x14ac:dyDescent="0.25">
      <c r="A439" s="67" t="s">
        <v>265</v>
      </c>
      <c r="B439" s="67" t="s">
        <v>186</v>
      </c>
      <c r="C439" s="68" t="s">
        <v>189</v>
      </c>
      <c r="D439" s="64"/>
      <c r="E439" s="64"/>
      <c r="F439" s="64">
        <v>40</v>
      </c>
      <c r="G439" s="64"/>
      <c r="H439" s="64"/>
      <c r="I439" s="72">
        <f t="shared" si="13"/>
        <v>40</v>
      </c>
      <c r="J439" s="64"/>
      <c r="K439" s="64">
        <v>19</v>
      </c>
      <c r="L439" s="65">
        <v>0.71</v>
      </c>
      <c r="M439" s="64"/>
      <c r="N439" s="64"/>
      <c r="O439" s="64">
        <v>35290</v>
      </c>
      <c r="P439" s="64">
        <v>44990</v>
      </c>
    </row>
    <row r="440" spans="1:16" x14ac:dyDescent="0.25">
      <c r="A440" s="67" t="s">
        <v>265</v>
      </c>
      <c r="B440" s="67" t="s">
        <v>186</v>
      </c>
      <c r="C440" s="68" t="s">
        <v>261</v>
      </c>
      <c r="D440" s="64"/>
      <c r="E440" s="64"/>
      <c r="F440" s="64">
        <v>20</v>
      </c>
      <c r="G440" s="64"/>
      <c r="H440" s="64"/>
      <c r="I440" s="72">
        <f t="shared" si="13"/>
        <v>20</v>
      </c>
      <c r="J440" s="64"/>
      <c r="K440" s="64">
        <v>11</v>
      </c>
      <c r="L440" s="65">
        <v>1</v>
      </c>
      <c r="M440" s="64"/>
      <c r="N440" s="64"/>
      <c r="O440" s="64">
        <v>34540</v>
      </c>
      <c r="P440" s="64">
        <v>44990</v>
      </c>
    </row>
    <row r="441" spans="1:16" ht="30" x14ac:dyDescent="0.25">
      <c r="A441" s="67" t="s">
        <v>265</v>
      </c>
      <c r="B441" s="67" t="s">
        <v>186</v>
      </c>
      <c r="C441" s="68" t="s">
        <v>272</v>
      </c>
      <c r="D441" s="64"/>
      <c r="E441" s="64"/>
      <c r="F441" s="64">
        <v>31</v>
      </c>
      <c r="G441" s="64"/>
      <c r="H441" s="64"/>
      <c r="I441" s="72">
        <f t="shared" si="13"/>
        <v>31</v>
      </c>
      <c r="J441" s="64"/>
      <c r="K441" s="64">
        <v>12</v>
      </c>
      <c r="L441" s="65">
        <v>1</v>
      </c>
      <c r="M441" s="64"/>
      <c r="N441" s="64"/>
      <c r="O441" s="64">
        <v>34540</v>
      </c>
      <c r="P441" s="64">
        <v>44990</v>
      </c>
    </row>
    <row r="442" spans="1:16" x14ac:dyDescent="0.25">
      <c r="A442" s="67" t="s">
        <v>265</v>
      </c>
      <c r="B442" s="67" t="s">
        <v>186</v>
      </c>
      <c r="C442" s="68" t="s">
        <v>260</v>
      </c>
      <c r="D442" s="64"/>
      <c r="E442" s="64"/>
      <c r="F442" s="64">
        <v>67</v>
      </c>
      <c r="G442" s="64"/>
      <c r="H442" s="64"/>
      <c r="I442" s="72">
        <f t="shared" si="13"/>
        <v>67</v>
      </c>
      <c r="J442" s="64"/>
      <c r="K442" s="64">
        <v>15</v>
      </c>
      <c r="L442" s="65">
        <v>0.6</v>
      </c>
      <c r="M442" s="64"/>
      <c r="N442" s="64"/>
      <c r="O442" s="64">
        <v>34040</v>
      </c>
      <c r="P442" s="64">
        <v>44990</v>
      </c>
    </row>
    <row r="443" spans="1:16" x14ac:dyDescent="0.25">
      <c r="A443" s="67" t="s">
        <v>265</v>
      </c>
      <c r="B443" s="67" t="s">
        <v>186</v>
      </c>
      <c r="C443" s="68" t="s">
        <v>245</v>
      </c>
      <c r="D443" s="64"/>
      <c r="E443" s="64"/>
      <c r="F443" s="64">
        <v>66</v>
      </c>
      <c r="G443" s="64"/>
      <c r="H443" s="64"/>
      <c r="I443" s="72">
        <f t="shared" si="13"/>
        <v>66</v>
      </c>
      <c r="J443" s="64"/>
      <c r="K443" s="64">
        <v>24</v>
      </c>
      <c r="L443" s="65">
        <v>0.82</v>
      </c>
      <c r="M443" s="64"/>
      <c r="N443" s="64"/>
      <c r="O443" s="64">
        <v>34040</v>
      </c>
      <c r="P443" s="64">
        <v>44990</v>
      </c>
    </row>
    <row r="444" spans="1:16" x14ac:dyDescent="0.25">
      <c r="A444" s="70" t="s">
        <v>265</v>
      </c>
      <c r="B444" s="70"/>
      <c r="C444" s="71" t="s">
        <v>264</v>
      </c>
      <c r="D444" s="72">
        <f>SUM(D399:D443)</f>
        <v>564</v>
      </c>
      <c r="E444" s="72"/>
      <c r="F444" s="72">
        <f t="shared" ref="F444:K444" si="14">SUM(F399:F443)</f>
        <v>5687</v>
      </c>
      <c r="G444" s="72">
        <f t="shared" si="14"/>
        <v>1511</v>
      </c>
      <c r="H444" s="72">
        <f t="shared" si="14"/>
        <v>129</v>
      </c>
      <c r="I444" s="72">
        <f t="shared" si="14"/>
        <v>7891</v>
      </c>
      <c r="J444" s="72">
        <f t="shared" si="14"/>
        <v>135</v>
      </c>
      <c r="K444" s="72">
        <f t="shared" si="14"/>
        <v>1123</v>
      </c>
      <c r="L444" s="73">
        <v>0.77</v>
      </c>
      <c r="M444" s="72">
        <f>SUM(M399:M443)</f>
        <v>18</v>
      </c>
      <c r="N444" s="72">
        <f>SUM(N399:N443)</f>
        <v>60</v>
      </c>
      <c r="O444" s="72"/>
      <c r="P444" s="72"/>
    </row>
    <row r="445" spans="1:16" x14ac:dyDescent="0.25">
      <c r="A445" s="22" t="s">
        <v>110</v>
      </c>
    </row>
    <row r="446" spans="1:16" x14ac:dyDescent="0.25">
      <c r="A446" s="68" t="s">
        <v>18</v>
      </c>
      <c r="B446" s="68" t="s">
        <v>185</v>
      </c>
      <c r="C446" s="68" t="s">
        <v>432</v>
      </c>
      <c r="D446" s="68">
        <v>573</v>
      </c>
      <c r="E446" s="68"/>
      <c r="F446" s="68">
        <v>433</v>
      </c>
      <c r="G446" s="68">
        <v>492</v>
      </c>
      <c r="H446" s="68">
        <v>0</v>
      </c>
      <c r="I446" s="71">
        <f>SUM(D446:H446)</f>
        <v>1498</v>
      </c>
      <c r="J446" s="68">
        <v>137</v>
      </c>
      <c r="K446" s="68">
        <v>170</v>
      </c>
      <c r="L446" s="134">
        <v>0.54</v>
      </c>
      <c r="M446" s="68">
        <v>75</v>
      </c>
      <c r="N446" s="68">
        <v>1</v>
      </c>
      <c r="O446" s="68">
        <v>27625</v>
      </c>
      <c r="P446" s="68" t="s">
        <v>499</v>
      </c>
    </row>
    <row r="447" spans="1:16" x14ac:dyDescent="0.25">
      <c r="A447" s="68" t="s">
        <v>18</v>
      </c>
      <c r="B447" s="68" t="s">
        <v>186</v>
      </c>
      <c r="C447" s="68" t="s">
        <v>432</v>
      </c>
      <c r="D447" s="68">
        <v>20</v>
      </c>
      <c r="E447" s="68"/>
      <c r="F447" s="68">
        <v>21</v>
      </c>
      <c r="G447" s="68"/>
      <c r="H447" s="68"/>
      <c r="I447" s="71">
        <f>SUM(D447:H447)</f>
        <v>41</v>
      </c>
      <c r="J447" s="68">
        <v>10</v>
      </c>
      <c r="K447" s="68">
        <v>12</v>
      </c>
      <c r="L447" s="134">
        <v>1</v>
      </c>
      <c r="M447" s="68">
        <v>2</v>
      </c>
      <c r="N447" s="68"/>
      <c r="O447" s="68" t="s">
        <v>221</v>
      </c>
      <c r="P447" s="68" t="s">
        <v>500</v>
      </c>
    </row>
    <row r="448" spans="1:16" x14ac:dyDescent="0.25">
      <c r="A448" s="71" t="s">
        <v>18</v>
      </c>
      <c r="B448" s="71"/>
      <c r="C448" s="71"/>
      <c r="D448" s="71">
        <f>D447+D446</f>
        <v>593</v>
      </c>
      <c r="E448" s="71"/>
      <c r="F448" s="71">
        <f>F447+F446</f>
        <v>454</v>
      </c>
      <c r="G448" s="71">
        <f>G447+G446</f>
        <v>492</v>
      </c>
      <c r="H448" s="71">
        <f>H447+H446</f>
        <v>0</v>
      </c>
      <c r="I448" s="71">
        <f>SUM(D448:H448)</f>
        <v>1539</v>
      </c>
      <c r="J448" s="71">
        <f>SUM(J446:J447)</f>
        <v>147</v>
      </c>
      <c r="K448" s="71">
        <f>SUM(K446:K447)</f>
        <v>182</v>
      </c>
      <c r="L448" s="140">
        <f>AVERAGE(L446:L447)</f>
        <v>0.77</v>
      </c>
      <c r="M448" s="71">
        <f>SUM(M446:M447)</f>
        <v>77</v>
      </c>
      <c r="N448" s="71">
        <f>SUM(N446:N447)</f>
        <v>1</v>
      </c>
      <c r="O448" s="71"/>
      <c r="P448" s="71"/>
    </row>
    <row r="449" spans="1:16" x14ac:dyDescent="0.25">
      <c r="A449" s="22" t="s">
        <v>111</v>
      </c>
    </row>
    <row r="450" spans="1:16" x14ac:dyDescent="0.25">
      <c r="A450" s="77" t="s">
        <v>19</v>
      </c>
      <c r="B450" s="77" t="s">
        <v>266</v>
      </c>
      <c r="C450" s="77" t="s">
        <v>341</v>
      </c>
      <c r="D450" s="92">
        <v>1237</v>
      </c>
      <c r="E450" s="92">
        <v>62</v>
      </c>
      <c r="F450" s="86">
        <v>1472</v>
      </c>
      <c r="G450" s="86"/>
      <c r="H450" s="86"/>
      <c r="I450" s="91">
        <f>H450+G450+F450+E450+D450</f>
        <v>2771</v>
      </c>
      <c r="J450" s="86">
        <v>226</v>
      </c>
      <c r="K450" s="86">
        <v>323</v>
      </c>
      <c r="L450" s="162">
        <v>0.54149999999999998</v>
      </c>
      <c r="M450" s="86">
        <v>302</v>
      </c>
      <c r="N450" s="86">
        <v>5</v>
      </c>
      <c r="O450" s="86">
        <v>52500</v>
      </c>
      <c r="P450" s="86">
        <v>109614</v>
      </c>
    </row>
    <row r="451" spans="1:16" x14ac:dyDescent="0.25">
      <c r="A451" s="77" t="s">
        <v>19</v>
      </c>
      <c r="B451" s="77" t="s">
        <v>266</v>
      </c>
      <c r="C451" s="93" t="s">
        <v>346</v>
      </c>
      <c r="D451" s="92"/>
      <c r="E451" s="94"/>
      <c r="F451" s="86">
        <v>1558</v>
      </c>
      <c r="G451" s="86"/>
      <c r="H451" s="86"/>
      <c r="I451" s="91">
        <f t="shared" ref="I451:I456" si="15">H451+G451+F451+E451+D451</f>
        <v>1558</v>
      </c>
      <c r="J451" s="86"/>
      <c r="K451" s="86">
        <v>67</v>
      </c>
      <c r="L451" s="162"/>
      <c r="M451" s="86">
        <v>5</v>
      </c>
      <c r="N451" s="86">
        <v>1553</v>
      </c>
      <c r="O451" s="86"/>
      <c r="P451" s="86">
        <v>224800</v>
      </c>
    </row>
    <row r="452" spans="1:16" x14ac:dyDescent="0.25">
      <c r="A452" s="77" t="s">
        <v>19</v>
      </c>
      <c r="B452" s="77" t="s">
        <v>266</v>
      </c>
      <c r="C452" s="77" t="s">
        <v>347</v>
      </c>
      <c r="D452" s="92">
        <v>320</v>
      </c>
      <c r="E452" s="92">
        <v>21</v>
      </c>
      <c r="F452" s="86">
        <v>278</v>
      </c>
      <c r="G452" s="86"/>
      <c r="H452" s="86"/>
      <c r="I452" s="91">
        <f t="shared" si="15"/>
        <v>619</v>
      </c>
      <c r="J452" s="86">
        <v>88</v>
      </c>
      <c r="K452" s="86">
        <v>43</v>
      </c>
      <c r="L452" s="162">
        <v>0.59299999999999997</v>
      </c>
      <c r="M452" s="86">
        <v>44</v>
      </c>
      <c r="N452" s="86"/>
      <c r="O452" s="86">
        <v>52500</v>
      </c>
      <c r="P452" s="86">
        <v>109614</v>
      </c>
    </row>
    <row r="453" spans="1:16" ht="17.25" customHeight="1" x14ac:dyDescent="0.25">
      <c r="A453" s="77" t="s">
        <v>19</v>
      </c>
      <c r="B453" s="77" t="s">
        <v>266</v>
      </c>
      <c r="C453" s="93" t="s">
        <v>348</v>
      </c>
      <c r="D453" s="92">
        <v>224</v>
      </c>
      <c r="E453" s="92">
        <v>4</v>
      </c>
      <c r="F453" s="86">
        <v>79</v>
      </c>
      <c r="G453" s="86"/>
      <c r="H453" s="86"/>
      <c r="I453" s="91">
        <f t="shared" si="15"/>
        <v>307</v>
      </c>
      <c r="J453" s="86">
        <v>50</v>
      </c>
      <c r="K453" s="86">
        <v>22</v>
      </c>
      <c r="L453" s="162">
        <v>0.34499999999999997</v>
      </c>
      <c r="M453" s="86">
        <v>8</v>
      </c>
      <c r="N453" s="86"/>
      <c r="O453" s="86">
        <v>33000</v>
      </c>
      <c r="P453" s="86">
        <v>133825</v>
      </c>
    </row>
    <row r="454" spans="1:16" x14ac:dyDescent="0.25">
      <c r="A454" s="77" t="s">
        <v>19</v>
      </c>
      <c r="B454" s="77" t="s">
        <v>266</v>
      </c>
      <c r="C454" s="93" t="s">
        <v>349</v>
      </c>
      <c r="D454" s="92">
        <v>57</v>
      </c>
      <c r="E454" s="94"/>
      <c r="F454" s="86">
        <v>21</v>
      </c>
      <c r="G454" s="86"/>
      <c r="H454" s="86"/>
      <c r="I454" s="91">
        <f t="shared" si="15"/>
        <v>78</v>
      </c>
      <c r="J454" s="86">
        <v>12</v>
      </c>
      <c r="K454" s="86">
        <v>11</v>
      </c>
      <c r="L454" s="162"/>
      <c r="M454" s="86"/>
      <c r="N454" s="86"/>
      <c r="O454" s="86">
        <v>26350</v>
      </c>
      <c r="P454" s="86">
        <v>126075</v>
      </c>
    </row>
    <row r="455" spans="1:16" x14ac:dyDescent="0.25">
      <c r="A455" s="77" t="s">
        <v>19</v>
      </c>
      <c r="B455" s="77" t="s">
        <v>266</v>
      </c>
      <c r="C455" s="77" t="s">
        <v>342</v>
      </c>
      <c r="D455" s="92"/>
      <c r="E455" s="94"/>
      <c r="F455" s="86">
        <v>450</v>
      </c>
      <c r="G455" s="86"/>
      <c r="H455" s="86">
        <v>246</v>
      </c>
      <c r="I455" s="91">
        <f t="shared" si="15"/>
        <v>696</v>
      </c>
      <c r="J455" s="86"/>
      <c r="K455" s="86">
        <v>160</v>
      </c>
      <c r="L455" s="162">
        <v>0.38100000000000001</v>
      </c>
      <c r="M455" s="86">
        <v>44</v>
      </c>
      <c r="N455" s="86">
        <v>2</v>
      </c>
      <c r="O455" s="86">
        <v>48000</v>
      </c>
      <c r="P455" s="86">
        <v>134325</v>
      </c>
    </row>
    <row r="456" spans="1:16" x14ac:dyDescent="0.25">
      <c r="A456" s="77" t="s">
        <v>19</v>
      </c>
      <c r="B456" s="77" t="s">
        <v>266</v>
      </c>
      <c r="C456" s="77" t="s">
        <v>350</v>
      </c>
      <c r="D456" s="92">
        <v>6</v>
      </c>
      <c r="E456" s="94"/>
      <c r="F456" s="86">
        <v>1184</v>
      </c>
      <c r="G456" s="86"/>
      <c r="H456" s="86"/>
      <c r="I456" s="91">
        <f t="shared" si="15"/>
        <v>1190</v>
      </c>
      <c r="J456" s="86">
        <v>2</v>
      </c>
      <c r="K456" s="86">
        <v>204</v>
      </c>
      <c r="L456" s="162">
        <v>0.60499999999999998</v>
      </c>
      <c r="M456" s="86">
        <v>187</v>
      </c>
      <c r="N456" s="86">
        <v>4</v>
      </c>
      <c r="O456" s="86">
        <v>66000</v>
      </c>
      <c r="P456" s="86">
        <v>139325</v>
      </c>
    </row>
    <row r="457" spans="1:16" x14ac:dyDescent="0.25">
      <c r="A457" s="95" t="s">
        <v>19</v>
      </c>
      <c r="B457" s="95"/>
      <c r="C457" s="91" t="s">
        <v>351</v>
      </c>
      <c r="D457" s="96">
        <f>SUM(D450:D456)</f>
        <v>1844</v>
      </c>
      <c r="E457" s="96">
        <f>SUM(E450:E456)</f>
        <v>87</v>
      </c>
      <c r="F457" s="96">
        <f>SUM(F450:F456)</f>
        <v>5042</v>
      </c>
      <c r="G457" s="96"/>
      <c r="H457" s="96">
        <f>SUM(H450:H456)</f>
        <v>246</v>
      </c>
      <c r="I457" s="91">
        <f>SUM(I450:I456)</f>
        <v>7219</v>
      </c>
      <c r="J457" s="96">
        <f>SUM(J450:J456)</f>
        <v>378</v>
      </c>
      <c r="K457" s="96">
        <f>SUM(K450:K456)</f>
        <v>830</v>
      </c>
      <c r="L457" s="208">
        <f>AVERAGE(L450:L456)</f>
        <v>0.49309999999999998</v>
      </c>
      <c r="M457" s="96">
        <f>SUM(M450:M456)</f>
        <v>590</v>
      </c>
      <c r="N457" s="96">
        <f>SUM(N450:N456)</f>
        <v>1564</v>
      </c>
      <c r="O457" s="96"/>
      <c r="P457" s="96"/>
    </row>
    <row r="458" spans="1:16" x14ac:dyDescent="0.25">
      <c r="A458" s="22" t="s">
        <v>112</v>
      </c>
    </row>
    <row r="459" spans="1:16" x14ac:dyDescent="0.25">
      <c r="A459" s="77" t="s">
        <v>20</v>
      </c>
      <c r="B459" s="77" t="s">
        <v>185</v>
      </c>
      <c r="C459" s="93" t="s">
        <v>190</v>
      </c>
      <c r="D459" s="77"/>
      <c r="E459" s="77"/>
      <c r="F459" s="77">
        <v>2729</v>
      </c>
      <c r="G459" s="77">
        <v>773</v>
      </c>
      <c r="H459" s="77">
        <v>0</v>
      </c>
      <c r="I459" s="81">
        <f>SUM(D459:H459)</f>
        <v>3502</v>
      </c>
      <c r="J459" s="77"/>
      <c r="K459" s="77">
        <v>961</v>
      </c>
      <c r="L459" s="171">
        <v>0.42099999999999999</v>
      </c>
      <c r="M459" s="77">
        <v>20</v>
      </c>
      <c r="N459" s="77"/>
      <c r="O459" s="77" t="s">
        <v>714</v>
      </c>
      <c r="P459" s="77" t="s">
        <v>715</v>
      </c>
    </row>
    <row r="460" spans="1:16" ht="30" x14ac:dyDescent="0.25">
      <c r="A460" s="77" t="s">
        <v>20</v>
      </c>
      <c r="B460" s="77" t="s">
        <v>185</v>
      </c>
      <c r="C460" s="93" t="s">
        <v>712</v>
      </c>
      <c r="D460" s="77"/>
      <c r="E460" s="77"/>
      <c r="F460" s="77">
        <v>32</v>
      </c>
      <c r="G460" s="77" t="s">
        <v>284</v>
      </c>
      <c r="H460" s="77"/>
      <c r="I460" s="81">
        <f t="shared" ref="I460:I475" si="16">SUM(D460:H460)</f>
        <v>32</v>
      </c>
      <c r="J460" s="77"/>
      <c r="K460" s="77">
        <v>15</v>
      </c>
      <c r="L460" s="171">
        <v>0.42</v>
      </c>
      <c r="M460" s="77">
        <v>1</v>
      </c>
      <c r="N460" s="77"/>
      <c r="O460" s="77" t="s">
        <v>714</v>
      </c>
      <c r="P460" s="77" t="s">
        <v>715</v>
      </c>
    </row>
    <row r="461" spans="1:16" x14ac:dyDescent="0.25">
      <c r="A461" s="77" t="s">
        <v>20</v>
      </c>
      <c r="B461" s="77" t="s">
        <v>185</v>
      </c>
      <c r="C461" s="93" t="s">
        <v>269</v>
      </c>
      <c r="D461" s="77"/>
      <c r="E461" s="77"/>
      <c r="F461" s="77">
        <v>102</v>
      </c>
      <c r="G461" s="77" t="s">
        <v>284</v>
      </c>
      <c r="H461" s="77"/>
      <c r="I461" s="81">
        <f t="shared" si="16"/>
        <v>102</v>
      </c>
      <c r="J461" s="77"/>
      <c r="K461" s="77" t="s">
        <v>284</v>
      </c>
      <c r="L461" s="171" t="s">
        <v>284</v>
      </c>
      <c r="M461" s="77"/>
      <c r="N461" s="77"/>
      <c r="O461" s="77" t="s">
        <v>714</v>
      </c>
      <c r="P461" s="77" t="s">
        <v>715</v>
      </c>
    </row>
    <row r="462" spans="1:16" x14ac:dyDescent="0.25">
      <c r="A462" s="77" t="s">
        <v>20</v>
      </c>
      <c r="B462" s="77" t="s">
        <v>185</v>
      </c>
      <c r="C462" s="93" t="s">
        <v>707</v>
      </c>
      <c r="D462" s="77"/>
      <c r="E462" s="77"/>
      <c r="F462" s="77">
        <v>8</v>
      </c>
      <c r="G462" s="77" t="s">
        <v>284</v>
      </c>
      <c r="H462" s="77"/>
      <c r="I462" s="81">
        <f t="shared" si="16"/>
        <v>8</v>
      </c>
      <c r="J462" s="77"/>
      <c r="K462" s="77" t="s">
        <v>284</v>
      </c>
      <c r="L462" s="171" t="s">
        <v>284</v>
      </c>
      <c r="M462" s="77"/>
      <c r="N462" s="77"/>
      <c r="O462" s="77" t="s">
        <v>714</v>
      </c>
      <c r="P462" s="77" t="s">
        <v>715</v>
      </c>
    </row>
    <row r="463" spans="1:16" x14ac:dyDescent="0.25">
      <c r="A463" s="77" t="s">
        <v>20</v>
      </c>
      <c r="B463" s="77" t="s">
        <v>185</v>
      </c>
      <c r="C463" s="93" t="s">
        <v>684</v>
      </c>
      <c r="D463" s="77"/>
      <c r="E463" s="77"/>
      <c r="F463" s="77">
        <v>132</v>
      </c>
      <c r="G463" s="77" t="s">
        <v>284</v>
      </c>
      <c r="H463" s="77"/>
      <c r="I463" s="81">
        <f t="shared" si="16"/>
        <v>132</v>
      </c>
      <c r="J463" s="77"/>
      <c r="K463" s="77" t="s">
        <v>284</v>
      </c>
      <c r="L463" s="171" t="s">
        <v>284</v>
      </c>
      <c r="M463" s="77">
        <v>2</v>
      </c>
      <c r="N463" s="77"/>
      <c r="O463" s="77" t="s">
        <v>714</v>
      </c>
      <c r="P463" s="77" t="s">
        <v>715</v>
      </c>
    </row>
    <row r="464" spans="1:16" ht="30" x14ac:dyDescent="0.25">
      <c r="A464" s="77" t="s">
        <v>20</v>
      </c>
      <c r="B464" s="77" t="s">
        <v>185</v>
      </c>
      <c r="C464" s="93" t="s">
        <v>713</v>
      </c>
      <c r="D464" s="77"/>
      <c r="E464" s="77"/>
      <c r="F464" s="77">
        <v>59</v>
      </c>
      <c r="G464" s="77" t="s">
        <v>284</v>
      </c>
      <c r="H464" s="77"/>
      <c r="I464" s="81">
        <f t="shared" si="16"/>
        <v>59</v>
      </c>
      <c r="J464" s="77"/>
      <c r="K464" s="77" t="s">
        <v>284</v>
      </c>
      <c r="L464" s="171" t="s">
        <v>284</v>
      </c>
      <c r="M464" s="77"/>
      <c r="N464" s="77"/>
      <c r="O464" s="77" t="s">
        <v>714</v>
      </c>
      <c r="P464" s="77" t="s">
        <v>715</v>
      </c>
    </row>
    <row r="465" spans="1:16" ht="30" x14ac:dyDescent="0.25">
      <c r="A465" s="77" t="s">
        <v>20</v>
      </c>
      <c r="B465" s="77" t="s">
        <v>185</v>
      </c>
      <c r="C465" s="93" t="s">
        <v>371</v>
      </c>
      <c r="D465" s="77"/>
      <c r="E465" s="77"/>
      <c r="F465" s="77">
        <v>28</v>
      </c>
      <c r="G465" s="77" t="s">
        <v>284</v>
      </c>
      <c r="H465" s="77"/>
      <c r="I465" s="81">
        <f t="shared" si="16"/>
        <v>28</v>
      </c>
      <c r="J465" s="77"/>
      <c r="K465" s="77" t="s">
        <v>284</v>
      </c>
      <c r="L465" s="171" t="s">
        <v>284</v>
      </c>
      <c r="M465" s="77"/>
      <c r="N465" s="77"/>
      <c r="O465" s="77" t="s">
        <v>714</v>
      </c>
      <c r="P465" s="77" t="s">
        <v>715</v>
      </c>
    </row>
    <row r="466" spans="1:16" ht="30" x14ac:dyDescent="0.25">
      <c r="A466" s="77" t="s">
        <v>20</v>
      </c>
      <c r="B466" s="77" t="s">
        <v>185</v>
      </c>
      <c r="C466" s="93" t="s">
        <v>554</v>
      </c>
      <c r="D466" s="77"/>
      <c r="E466" s="77"/>
      <c r="F466" s="77">
        <v>62</v>
      </c>
      <c r="G466" s="77" t="s">
        <v>284</v>
      </c>
      <c r="H466" s="77"/>
      <c r="I466" s="81">
        <f t="shared" si="16"/>
        <v>62</v>
      </c>
      <c r="J466" s="77"/>
      <c r="K466" s="77" t="s">
        <v>284</v>
      </c>
      <c r="L466" s="171" t="s">
        <v>284</v>
      </c>
      <c r="M466" s="77"/>
      <c r="N466" s="77"/>
      <c r="O466" s="77" t="s">
        <v>714</v>
      </c>
      <c r="P466" s="77" t="s">
        <v>715</v>
      </c>
    </row>
    <row r="467" spans="1:16" ht="30" x14ac:dyDescent="0.25">
      <c r="A467" s="77" t="s">
        <v>20</v>
      </c>
      <c r="B467" s="77" t="s">
        <v>185</v>
      </c>
      <c r="C467" s="93" t="s">
        <v>272</v>
      </c>
      <c r="D467" s="77"/>
      <c r="E467" s="77"/>
      <c r="F467" s="77">
        <v>142</v>
      </c>
      <c r="G467" s="77">
        <v>24</v>
      </c>
      <c r="H467" s="77"/>
      <c r="I467" s="81">
        <f t="shared" si="16"/>
        <v>166</v>
      </c>
      <c r="J467" s="77"/>
      <c r="K467" s="77">
        <v>46</v>
      </c>
      <c r="L467" s="171">
        <v>0.33300000000000002</v>
      </c>
      <c r="M467" s="77"/>
      <c r="N467" s="77"/>
      <c r="O467" s="77" t="s">
        <v>714</v>
      </c>
      <c r="P467" s="77" t="s">
        <v>715</v>
      </c>
    </row>
    <row r="468" spans="1:16" x14ac:dyDescent="0.25">
      <c r="A468" s="77" t="s">
        <v>20</v>
      </c>
      <c r="B468" s="77" t="s">
        <v>185</v>
      </c>
      <c r="C468" s="93" t="s">
        <v>428</v>
      </c>
      <c r="D468" s="77"/>
      <c r="E468" s="77"/>
      <c r="F468" s="77">
        <v>255</v>
      </c>
      <c r="G468" s="77">
        <v>74</v>
      </c>
      <c r="H468" s="77"/>
      <c r="I468" s="81">
        <f t="shared" si="16"/>
        <v>329</v>
      </c>
      <c r="J468" s="77"/>
      <c r="K468" s="77">
        <v>45</v>
      </c>
      <c r="L468" s="171">
        <v>0.32</v>
      </c>
      <c r="M468" s="77">
        <v>2</v>
      </c>
      <c r="N468" s="77"/>
      <c r="O468" s="77" t="s">
        <v>714</v>
      </c>
      <c r="P468" s="77" t="s">
        <v>715</v>
      </c>
    </row>
    <row r="469" spans="1:16" x14ac:dyDescent="0.25">
      <c r="A469" s="77" t="s">
        <v>20</v>
      </c>
      <c r="B469" s="77" t="s">
        <v>185</v>
      </c>
      <c r="C469" s="93" t="s">
        <v>709</v>
      </c>
      <c r="D469" s="77"/>
      <c r="E469" s="77"/>
      <c r="F469" s="77">
        <v>12</v>
      </c>
      <c r="G469" s="77" t="s">
        <v>284</v>
      </c>
      <c r="H469" s="77"/>
      <c r="I469" s="81">
        <f t="shared" si="16"/>
        <v>12</v>
      </c>
      <c r="J469" s="77"/>
      <c r="K469" s="77" t="s">
        <v>284</v>
      </c>
      <c r="L469" s="171" t="s">
        <v>284</v>
      </c>
      <c r="M469" s="77"/>
      <c r="N469" s="77"/>
      <c r="O469" s="77" t="s">
        <v>714</v>
      </c>
      <c r="P469" s="77" t="s">
        <v>715</v>
      </c>
    </row>
    <row r="470" spans="1:16" x14ac:dyDescent="0.25">
      <c r="A470" s="77" t="s">
        <v>20</v>
      </c>
      <c r="B470" s="77" t="s">
        <v>185</v>
      </c>
      <c r="C470" s="93" t="s">
        <v>440</v>
      </c>
      <c r="D470" s="77"/>
      <c r="E470" s="77"/>
      <c r="F470" s="77">
        <v>10</v>
      </c>
      <c r="G470" s="77" t="s">
        <v>284</v>
      </c>
      <c r="H470" s="77"/>
      <c r="I470" s="81">
        <f t="shared" si="16"/>
        <v>10</v>
      </c>
      <c r="J470" s="77"/>
      <c r="K470" s="77" t="s">
        <v>284</v>
      </c>
      <c r="L470" s="171" t="s">
        <v>284</v>
      </c>
      <c r="M470" s="77"/>
      <c r="N470" s="77"/>
      <c r="O470" s="77" t="s">
        <v>714</v>
      </c>
      <c r="P470" s="77" t="s">
        <v>715</v>
      </c>
    </row>
    <row r="471" spans="1:16" x14ac:dyDescent="0.25">
      <c r="A471" s="77" t="s">
        <v>20</v>
      </c>
      <c r="B471" s="77" t="s">
        <v>186</v>
      </c>
      <c r="C471" s="93" t="s">
        <v>190</v>
      </c>
      <c r="D471" s="77"/>
      <c r="E471" s="77"/>
      <c r="F471" s="77">
        <v>538</v>
      </c>
      <c r="G471" s="77">
        <v>272</v>
      </c>
      <c r="H471" s="77"/>
      <c r="I471" s="81">
        <f t="shared" si="16"/>
        <v>810</v>
      </c>
      <c r="J471" s="77"/>
      <c r="K471" s="77">
        <v>314</v>
      </c>
      <c r="L471" s="171">
        <v>0.66400000000000003</v>
      </c>
      <c r="M471" s="77">
        <v>5</v>
      </c>
      <c r="N471" s="77"/>
      <c r="O471" s="77">
        <v>45900</v>
      </c>
      <c r="P471" s="77">
        <v>65200</v>
      </c>
    </row>
    <row r="472" spans="1:16" ht="30" x14ac:dyDescent="0.25">
      <c r="A472" s="77" t="s">
        <v>20</v>
      </c>
      <c r="B472" s="77" t="s">
        <v>186</v>
      </c>
      <c r="C472" s="93" t="s">
        <v>272</v>
      </c>
      <c r="D472" s="77"/>
      <c r="E472" s="77"/>
      <c r="F472" s="77">
        <v>24</v>
      </c>
      <c r="G472" s="77" t="s">
        <v>284</v>
      </c>
      <c r="H472" s="77"/>
      <c r="I472" s="81">
        <f t="shared" si="16"/>
        <v>24</v>
      </c>
      <c r="J472" s="77"/>
      <c r="K472" s="77">
        <v>27</v>
      </c>
      <c r="L472" s="171">
        <v>0.67</v>
      </c>
      <c r="M472" s="77"/>
      <c r="N472" s="77"/>
      <c r="O472" s="77">
        <v>45900</v>
      </c>
      <c r="P472" s="77">
        <v>65200</v>
      </c>
    </row>
    <row r="473" spans="1:16" x14ac:dyDescent="0.25">
      <c r="A473" s="77" t="s">
        <v>20</v>
      </c>
      <c r="B473" s="77" t="s">
        <v>186</v>
      </c>
      <c r="C473" s="93" t="s">
        <v>188</v>
      </c>
      <c r="D473" s="77"/>
      <c r="E473" s="77"/>
      <c r="F473" s="77">
        <v>39</v>
      </c>
      <c r="G473" s="77" t="s">
        <v>284</v>
      </c>
      <c r="H473" s="77"/>
      <c r="I473" s="81">
        <f t="shared" si="16"/>
        <v>39</v>
      </c>
      <c r="J473" s="77"/>
      <c r="K473" s="77">
        <v>14</v>
      </c>
      <c r="L473" s="171">
        <v>0.6</v>
      </c>
      <c r="M473" s="77"/>
      <c r="N473" s="77"/>
      <c r="O473" s="77">
        <v>45900</v>
      </c>
      <c r="P473" s="77">
        <v>65200</v>
      </c>
    </row>
    <row r="474" spans="1:16" x14ac:dyDescent="0.25">
      <c r="A474" s="77" t="s">
        <v>20</v>
      </c>
      <c r="B474" s="77" t="s">
        <v>266</v>
      </c>
      <c r="C474" s="93" t="s">
        <v>344</v>
      </c>
      <c r="D474" s="77"/>
      <c r="E474" s="77"/>
      <c r="F474" s="77">
        <v>59</v>
      </c>
      <c r="G474" s="77" t="s">
        <v>284</v>
      </c>
      <c r="H474" s="77"/>
      <c r="I474" s="81">
        <f t="shared" si="16"/>
        <v>59</v>
      </c>
      <c r="J474" s="77"/>
      <c r="K474" s="77">
        <v>14</v>
      </c>
      <c r="L474" s="171">
        <v>0.30599999999999999</v>
      </c>
      <c r="M474" s="77">
        <v>3</v>
      </c>
      <c r="N474" s="77"/>
      <c r="O474" s="77">
        <v>45900</v>
      </c>
      <c r="P474" s="77">
        <v>65200</v>
      </c>
    </row>
    <row r="475" spans="1:16" x14ac:dyDescent="0.25">
      <c r="A475" s="77" t="s">
        <v>20</v>
      </c>
      <c r="B475" s="77" t="s">
        <v>266</v>
      </c>
      <c r="C475" s="77" t="s">
        <v>711</v>
      </c>
      <c r="D475" s="77"/>
      <c r="E475" s="77"/>
      <c r="F475" s="77">
        <v>58</v>
      </c>
      <c r="G475" s="77" t="s">
        <v>284</v>
      </c>
      <c r="H475" s="77"/>
      <c r="I475" s="81">
        <f t="shared" si="16"/>
        <v>58</v>
      </c>
      <c r="J475" s="77"/>
      <c r="K475" s="77" t="s">
        <v>284</v>
      </c>
      <c r="L475" s="171" t="s">
        <v>284</v>
      </c>
      <c r="M475" s="77">
        <v>1</v>
      </c>
      <c r="N475" s="77"/>
      <c r="O475" s="77">
        <v>45900</v>
      </c>
      <c r="P475" s="77">
        <v>65200</v>
      </c>
    </row>
    <row r="476" spans="1:16" x14ac:dyDescent="0.25">
      <c r="A476" s="81" t="s">
        <v>20</v>
      </c>
      <c r="B476" s="81"/>
      <c r="C476" s="81"/>
      <c r="D476" s="81"/>
      <c r="E476" s="81"/>
      <c r="F476" s="81">
        <f>SUM(F459:F475)</f>
        <v>4289</v>
      </c>
      <c r="G476" s="81">
        <f>SUM(G459:G475)</f>
        <v>1143</v>
      </c>
      <c r="H476" s="81"/>
      <c r="I476" s="81">
        <f>SUM(I459:I475)</f>
        <v>5432</v>
      </c>
      <c r="J476" s="81"/>
      <c r="K476" s="81">
        <f>SUM(K459:K475)</f>
        <v>1436</v>
      </c>
      <c r="L476" s="157">
        <f>AVERAGE(L459:L475)</f>
        <v>0.46675</v>
      </c>
      <c r="M476" s="81">
        <f>SUM(M459:M475)</f>
        <v>34</v>
      </c>
      <c r="N476" s="81"/>
      <c r="O476" s="81"/>
      <c r="P476" s="81"/>
    </row>
    <row r="477" spans="1:16" x14ac:dyDescent="0.25">
      <c r="A477" s="22" t="s">
        <v>113</v>
      </c>
    </row>
    <row r="478" spans="1:16" x14ac:dyDescent="0.25">
      <c r="A478" s="77" t="s">
        <v>21</v>
      </c>
      <c r="B478" s="77" t="s">
        <v>185</v>
      </c>
      <c r="C478" s="102" t="s">
        <v>353</v>
      </c>
      <c r="D478" s="102">
        <v>84</v>
      </c>
      <c r="E478" s="102"/>
      <c r="F478" s="102">
        <v>117</v>
      </c>
      <c r="G478" s="102">
        <v>127</v>
      </c>
      <c r="H478" s="102"/>
      <c r="I478" s="81">
        <f t="shared" ref="I478:I499" si="17">SUM(D478:H478)</f>
        <v>328</v>
      </c>
      <c r="J478" s="102">
        <v>15</v>
      </c>
      <c r="K478" s="102">
        <v>53</v>
      </c>
      <c r="L478" s="103"/>
      <c r="M478" s="102">
        <v>7</v>
      </c>
      <c r="N478" s="102">
        <v>6</v>
      </c>
      <c r="O478" s="104">
        <v>32</v>
      </c>
      <c r="P478" s="104">
        <v>50</v>
      </c>
    </row>
    <row r="479" spans="1:16" ht="30" x14ac:dyDescent="0.25">
      <c r="A479" s="77" t="s">
        <v>21</v>
      </c>
      <c r="B479" s="77" t="s">
        <v>185</v>
      </c>
      <c r="C479" s="105" t="s">
        <v>354</v>
      </c>
      <c r="D479" s="102">
        <v>58</v>
      </c>
      <c r="E479" s="102"/>
      <c r="F479" s="102">
        <v>7</v>
      </c>
      <c r="G479" s="102">
        <v>25</v>
      </c>
      <c r="H479" s="102"/>
      <c r="I479" s="81">
        <f t="shared" si="17"/>
        <v>90</v>
      </c>
      <c r="J479" s="102">
        <v>15</v>
      </c>
      <c r="K479" s="102">
        <v>6</v>
      </c>
      <c r="L479" s="103"/>
      <c r="M479" s="102">
        <v>5</v>
      </c>
      <c r="N479" s="102">
        <v>3</v>
      </c>
      <c r="O479" s="104">
        <v>32</v>
      </c>
      <c r="P479" s="104">
        <v>50</v>
      </c>
    </row>
    <row r="480" spans="1:16" x14ac:dyDescent="0.25">
      <c r="A480" s="77" t="s">
        <v>21</v>
      </c>
      <c r="B480" s="77" t="s">
        <v>185</v>
      </c>
      <c r="C480" s="102" t="s">
        <v>355</v>
      </c>
      <c r="D480" s="102">
        <v>183</v>
      </c>
      <c r="E480" s="102"/>
      <c r="F480" s="102">
        <v>39</v>
      </c>
      <c r="G480" s="102">
        <v>152</v>
      </c>
      <c r="H480" s="102"/>
      <c r="I480" s="81">
        <f t="shared" si="17"/>
        <v>374</v>
      </c>
      <c r="J480" s="102">
        <v>51</v>
      </c>
      <c r="K480" s="102">
        <v>38</v>
      </c>
      <c r="L480" s="103"/>
      <c r="M480" s="102">
        <v>8</v>
      </c>
      <c r="N480" s="102">
        <v>4</v>
      </c>
      <c r="O480" s="104">
        <v>32</v>
      </c>
      <c r="P480" s="104">
        <v>50</v>
      </c>
    </row>
    <row r="481" spans="1:16" x14ac:dyDescent="0.25">
      <c r="A481" s="77" t="s">
        <v>21</v>
      </c>
      <c r="B481" s="77" t="s">
        <v>185</v>
      </c>
      <c r="C481" s="102" t="s">
        <v>356</v>
      </c>
      <c r="D481" s="102"/>
      <c r="E481" s="102"/>
      <c r="F481" s="102">
        <v>82</v>
      </c>
      <c r="G481" s="102">
        <v>121</v>
      </c>
      <c r="H481" s="102"/>
      <c r="I481" s="81">
        <f t="shared" si="17"/>
        <v>203</v>
      </c>
      <c r="J481" s="102"/>
      <c r="K481" s="102">
        <v>53</v>
      </c>
      <c r="L481" s="103"/>
      <c r="M481" s="102">
        <v>5</v>
      </c>
      <c r="N481" s="102">
        <v>3</v>
      </c>
      <c r="O481" s="104">
        <v>33</v>
      </c>
      <c r="P481" s="104">
        <v>50</v>
      </c>
    </row>
    <row r="482" spans="1:16" x14ac:dyDescent="0.25">
      <c r="A482" s="77" t="s">
        <v>21</v>
      </c>
      <c r="B482" s="77" t="s">
        <v>185</v>
      </c>
      <c r="C482" s="102" t="s">
        <v>357</v>
      </c>
      <c r="D482" s="102">
        <v>9</v>
      </c>
      <c r="E482" s="102"/>
      <c r="F482" s="102">
        <v>1</v>
      </c>
      <c r="G482" s="102"/>
      <c r="H482" s="102"/>
      <c r="I482" s="81">
        <f t="shared" si="17"/>
        <v>10</v>
      </c>
      <c r="J482" s="102"/>
      <c r="K482" s="102"/>
      <c r="L482" s="103"/>
      <c r="M482" s="102"/>
      <c r="N482" s="102"/>
      <c r="O482" s="104">
        <v>33</v>
      </c>
      <c r="P482" s="104">
        <v>50</v>
      </c>
    </row>
    <row r="483" spans="1:16" x14ac:dyDescent="0.25">
      <c r="A483" s="77" t="s">
        <v>21</v>
      </c>
      <c r="B483" s="77" t="s">
        <v>185</v>
      </c>
      <c r="C483" s="102" t="s">
        <v>358</v>
      </c>
      <c r="D483" s="102"/>
      <c r="E483" s="102"/>
      <c r="F483" s="102">
        <v>172</v>
      </c>
      <c r="G483" s="102">
        <v>230</v>
      </c>
      <c r="H483" s="102"/>
      <c r="I483" s="81">
        <f t="shared" si="17"/>
        <v>402</v>
      </c>
      <c r="J483" s="102"/>
      <c r="K483" s="102">
        <v>83</v>
      </c>
      <c r="L483" s="103"/>
      <c r="M483" s="102">
        <v>6</v>
      </c>
      <c r="N483" s="102">
        <v>5</v>
      </c>
      <c r="O483" s="104">
        <v>33</v>
      </c>
      <c r="P483" s="104">
        <v>50</v>
      </c>
    </row>
    <row r="484" spans="1:16" x14ac:dyDescent="0.25">
      <c r="A484" s="77" t="s">
        <v>21</v>
      </c>
      <c r="B484" s="77" t="s">
        <v>185</v>
      </c>
      <c r="C484" s="102" t="s">
        <v>359</v>
      </c>
      <c r="D484" s="102"/>
      <c r="E484" s="102"/>
      <c r="F484" s="102">
        <v>5</v>
      </c>
      <c r="G484" s="102"/>
      <c r="H484" s="102"/>
      <c r="I484" s="81">
        <f t="shared" si="17"/>
        <v>5</v>
      </c>
      <c r="J484" s="102"/>
      <c r="K484" s="102"/>
      <c r="L484" s="102"/>
      <c r="M484" s="102"/>
      <c r="N484" s="102"/>
      <c r="O484" s="104">
        <v>35</v>
      </c>
      <c r="P484" s="104">
        <v>50</v>
      </c>
    </row>
    <row r="485" spans="1:16" x14ac:dyDescent="0.25">
      <c r="A485" s="77" t="s">
        <v>21</v>
      </c>
      <c r="B485" s="77" t="s">
        <v>185</v>
      </c>
      <c r="C485" s="106" t="s">
        <v>360</v>
      </c>
      <c r="D485" s="102">
        <v>55</v>
      </c>
      <c r="E485" s="102"/>
      <c r="F485" s="102">
        <v>26</v>
      </c>
      <c r="G485" s="102"/>
      <c r="H485" s="102"/>
      <c r="I485" s="81">
        <f t="shared" si="17"/>
        <v>81</v>
      </c>
      <c r="J485" s="102">
        <v>15</v>
      </c>
      <c r="K485" s="102">
        <v>7</v>
      </c>
      <c r="L485" s="103"/>
      <c r="M485" s="102"/>
      <c r="N485" s="102"/>
      <c r="O485" s="104">
        <v>36</v>
      </c>
      <c r="P485" s="104">
        <v>50</v>
      </c>
    </row>
    <row r="486" spans="1:16" ht="30" x14ac:dyDescent="0.25">
      <c r="A486" s="77" t="s">
        <v>21</v>
      </c>
      <c r="B486" s="77" t="s">
        <v>185</v>
      </c>
      <c r="C486" s="106" t="s">
        <v>361</v>
      </c>
      <c r="D486" s="102">
        <v>54</v>
      </c>
      <c r="E486" s="102"/>
      <c r="F486" s="102">
        <v>52</v>
      </c>
      <c r="G486" s="102">
        <v>72</v>
      </c>
      <c r="H486" s="102"/>
      <c r="I486" s="81">
        <f t="shared" si="17"/>
        <v>178</v>
      </c>
      <c r="J486" s="102">
        <v>11</v>
      </c>
      <c r="K486" s="102">
        <v>32</v>
      </c>
      <c r="L486" s="103"/>
      <c r="M486" s="102"/>
      <c r="N486" s="102"/>
      <c r="O486" s="104">
        <v>32</v>
      </c>
      <c r="P486" s="104">
        <v>50</v>
      </c>
    </row>
    <row r="487" spans="1:16" ht="30" x14ac:dyDescent="0.25">
      <c r="A487" s="77" t="s">
        <v>21</v>
      </c>
      <c r="B487" s="77" t="s">
        <v>185</v>
      </c>
      <c r="C487" s="106" t="s">
        <v>362</v>
      </c>
      <c r="D487" s="102">
        <v>53</v>
      </c>
      <c r="E487" s="102"/>
      <c r="F487" s="102">
        <v>21</v>
      </c>
      <c r="G487" s="102">
        <v>37</v>
      </c>
      <c r="H487" s="102"/>
      <c r="I487" s="81">
        <f t="shared" si="17"/>
        <v>111</v>
      </c>
      <c r="J487" s="102">
        <v>14</v>
      </c>
      <c r="K487" s="102">
        <v>14</v>
      </c>
      <c r="L487" s="103"/>
      <c r="M487" s="102">
        <v>1</v>
      </c>
      <c r="N487" s="102"/>
      <c r="O487" s="104">
        <v>32</v>
      </c>
      <c r="P487" s="104">
        <v>50</v>
      </c>
    </row>
    <row r="488" spans="1:16" x14ac:dyDescent="0.25">
      <c r="A488" s="77" t="s">
        <v>21</v>
      </c>
      <c r="B488" s="77" t="s">
        <v>185</v>
      </c>
      <c r="C488" s="102" t="s">
        <v>363</v>
      </c>
      <c r="D488" s="102">
        <v>61</v>
      </c>
      <c r="E488" s="102"/>
      <c r="F488" s="102">
        <v>84</v>
      </c>
      <c r="G488" s="102">
        <v>157</v>
      </c>
      <c r="H488" s="102"/>
      <c r="I488" s="81">
        <f t="shared" si="17"/>
        <v>302</v>
      </c>
      <c r="J488" s="102">
        <v>11</v>
      </c>
      <c r="K488" s="102">
        <v>47</v>
      </c>
      <c r="L488" s="103"/>
      <c r="M488" s="102">
        <v>2</v>
      </c>
      <c r="N488" s="102">
        <v>1</v>
      </c>
      <c r="O488" s="104">
        <v>33</v>
      </c>
      <c r="P488" s="104">
        <v>50</v>
      </c>
    </row>
    <row r="489" spans="1:16" ht="30" x14ac:dyDescent="0.25">
      <c r="A489" s="77" t="s">
        <v>21</v>
      </c>
      <c r="B489" s="77" t="s">
        <v>185</v>
      </c>
      <c r="C489" s="105" t="s">
        <v>364</v>
      </c>
      <c r="D489" s="102">
        <v>56</v>
      </c>
      <c r="E489" s="102"/>
      <c r="F489" s="102">
        <v>43</v>
      </c>
      <c r="G489" s="102">
        <v>57</v>
      </c>
      <c r="H489" s="102"/>
      <c r="I489" s="81">
        <f t="shared" si="17"/>
        <v>156</v>
      </c>
      <c r="J489" s="102">
        <v>10</v>
      </c>
      <c r="K489" s="102">
        <v>34</v>
      </c>
      <c r="L489" s="103"/>
      <c r="M489" s="102"/>
      <c r="N489" s="102"/>
      <c r="O489" s="104">
        <v>33</v>
      </c>
      <c r="P489" s="104">
        <v>50</v>
      </c>
    </row>
    <row r="490" spans="1:16" x14ac:dyDescent="0.25">
      <c r="A490" s="77" t="s">
        <v>21</v>
      </c>
      <c r="B490" s="77" t="s">
        <v>185</v>
      </c>
      <c r="C490" s="107" t="s">
        <v>271</v>
      </c>
      <c r="D490" s="102">
        <v>23</v>
      </c>
      <c r="E490" s="102"/>
      <c r="F490" s="102">
        <v>41</v>
      </c>
      <c r="G490" s="102">
        <v>91</v>
      </c>
      <c r="H490" s="102"/>
      <c r="I490" s="81">
        <f t="shared" si="17"/>
        <v>155</v>
      </c>
      <c r="J490" s="102">
        <v>13</v>
      </c>
      <c r="K490" s="102">
        <v>29</v>
      </c>
      <c r="L490" s="103"/>
      <c r="M490" s="102"/>
      <c r="N490" s="102"/>
      <c r="O490" s="104">
        <v>32</v>
      </c>
      <c r="P490" s="104">
        <v>50</v>
      </c>
    </row>
    <row r="491" spans="1:16" x14ac:dyDescent="0.25">
      <c r="A491" s="77" t="s">
        <v>21</v>
      </c>
      <c r="B491" s="77" t="s">
        <v>185</v>
      </c>
      <c r="C491" s="102" t="s">
        <v>365</v>
      </c>
      <c r="D491" s="102">
        <v>54</v>
      </c>
      <c r="E491" s="102"/>
      <c r="F491" s="102">
        <v>5</v>
      </c>
      <c r="G491" s="102">
        <v>25</v>
      </c>
      <c r="H491" s="102"/>
      <c r="I491" s="81">
        <f t="shared" si="17"/>
        <v>84</v>
      </c>
      <c r="J491" s="102">
        <v>13</v>
      </c>
      <c r="K491" s="102">
        <v>4</v>
      </c>
      <c r="L491" s="103"/>
      <c r="M491" s="102"/>
      <c r="N491" s="102">
        <v>1</v>
      </c>
      <c r="O491" s="104">
        <v>32</v>
      </c>
      <c r="P491" s="104">
        <v>50</v>
      </c>
    </row>
    <row r="492" spans="1:16" x14ac:dyDescent="0.25">
      <c r="A492" s="77" t="s">
        <v>21</v>
      </c>
      <c r="B492" s="77" t="s">
        <v>185</v>
      </c>
      <c r="C492" s="102" t="s">
        <v>366</v>
      </c>
      <c r="D492" s="102">
        <v>9</v>
      </c>
      <c r="E492" s="102"/>
      <c r="F492" s="102"/>
      <c r="G492" s="102"/>
      <c r="H492" s="102"/>
      <c r="I492" s="81">
        <f t="shared" si="17"/>
        <v>9</v>
      </c>
      <c r="J492" s="102">
        <v>9</v>
      </c>
      <c r="K492" s="102"/>
      <c r="L492" s="102"/>
      <c r="M492" s="102"/>
      <c r="N492" s="102"/>
      <c r="O492" s="104">
        <v>30</v>
      </c>
      <c r="P492" s="104">
        <v>50</v>
      </c>
    </row>
    <row r="493" spans="1:16" x14ac:dyDescent="0.25">
      <c r="A493" s="77" t="s">
        <v>21</v>
      </c>
      <c r="B493" s="77" t="s">
        <v>185</v>
      </c>
      <c r="C493" s="106" t="s">
        <v>367</v>
      </c>
      <c r="D493" s="102">
        <v>51</v>
      </c>
      <c r="E493" s="102"/>
      <c r="F493" s="102">
        <v>1</v>
      </c>
      <c r="G493" s="102"/>
      <c r="H493" s="102"/>
      <c r="I493" s="81">
        <f t="shared" si="17"/>
        <v>52</v>
      </c>
      <c r="J493" s="102"/>
      <c r="K493" s="102"/>
      <c r="L493" s="102"/>
      <c r="M493" s="102"/>
      <c r="N493" s="102"/>
      <c r="O493" s="104">
        <v>35</v>
      </c>
      <c r="P493" s="104">
        <v>50</v>
      </c>
    </row>
    <row r="494" spans="1:16" ht="30" x14ac:dyDescent="0.25">
      <c r="A494" s="77" t="s">
        <v>21</v>
      </c>
      <c r="B494" s="77" t="s">
        <v>185</v>
      </c>
      <c r="C494" s="106" t="s">
        <v>368</v>
      </c>
      <c r="D494" s="102">
        <v>16</v>
      </c>
      <c r="E494" s="102"/>
      <c r="F494" s="102">
        <v>13</v>
      </c>
      <c r="G494" s="102"/>
      <c r="H494" s="102"/>
      <c r="I494" s="81">
        <f t="shared" si="17"/>
        <v>29</v>
      </c>
      <c r="J494" s="102"/>
      <c r="K494" s="102"/>
      <c r="L494" s="103"/>
      <c r="M494" s="102"/>
      <c r="N494" s="102"/>
      <c r="O494" s="104">
        <v>35</v>
      </c>
      <c r="P494" s="104">
        <v>50</v>
      </c>
    </row>
    <row r="495" spans="1:16" ht="60" x14ac:dyDescent="0.25">
      <c r="A495" s="77" t="s">
        <v>21</v>
      </c>
      <c r="B495" s="77" t="s">
        <v>185</v>
      </c>
      <c r="C495" s="108" t="s">
        <v>369</v>
      </c>
      <c r="D495" s="102">
        <v>64</v>
      </c>
      <c r="E495" s="102"/>
      <c r="F495" s="102">
        <v>75</v>
      </c>
      <c r="G495" s="102">
        <v>77</v>
      </c>
      <c r="H495" s="102"/>
      <c r="I495" s="81">
        <f t="shared" si="17"/>
        <v>216</v>
      </c>
      <c r="J495" s="102">
        <v>14</v>
      </c>
      <c r="K495" s="102">
        <v>25</v>
      </c>
      <c r="L495" s="103"/>
      <c r="M495" s="102">
        <v>6</v>
      </c>
      <c r="N495" s="102">
        <v>3</v>
      </c>
      <c r="O495" s="104">
        <v>33</v>
      </c>
      <c r="P495" s="104">
        <v>50</v>
      </c>
    </row>
    <row r="496" spans="1:16" x14ac:dyDescent="0.25">
      <c r="A496" s="77" t="s">
        <v>21</v>
      </c>
      <c r="B496" s="77" t="s">
        <v>185</v>
      </c>
      <c r="C496" s="106" t="s">
        <v>189</v>
      </c>
      <c r="D496" s="102"/>
      <c r="E496" s="102"/>
      <c r="F496" s="102">
        <v>72</v>
      </c>
      <c r="G496" s="102">
        <v>120</v>
      </c>
      <c r="H496" s="102"/>
      <c r="I496" s="81">
        <f t="shared" si="17"/>
        <v>192</v>
      </c>
      <c r="J496" s="102"/>
      <c r="K496" s="102">
        <v>33</v>
      </c>
      <c r="L496" s="103"/>
      <c r="M496" s="102">
        <v>2</v>
      </c>
      <c r="N496" s="102"/>
      <c r="O496" s="104">
        <v>35</v>
      </c>
      <c r="P496" s="104">
        <v>50</v>
      </c>
    </row>
    <row r="497" spans="1:16" ht="30" x14ac:dyDescent="0.25">
      <c r="A497" s="77" t="s">
        <v>21</v>
      </c>
      <c r="B497" s="77" t="s">
        <v>185</v>
      </c>
      <c r="C497" s="105" t="s">
        <v>370</v>
      </c>
      <c r="D497" s="102"/>
      <c r="E497" s="102"/>
      <c r="F497" s="102">
        <v>104</v>
      </c>
      <c r="G497" s="102">
        <v>17</v>
      </c>
      <c r="H497" s="102"/>
      <c r="I497" s="81">
        <f t="shared" si="17"/>
        <v>121</v>
      </c>
      <c r="J497" s="102"/>
      <c r="K497" s="102">
        <v>24</v>
      </c>
      <c r="L497" s="103"/>
      <c r="M497" s="102">
        <v>1</v>
      </c>
      <c r="N497" s="102"/>
      <c r="O497" s="104">
        <v>33</v>
      </c>
      <c r="P497" s="104">
        <v>50</v>
      </c>
    </row>
    <row r="498" spans="1:16" ht="30" x14ac:dyDescent="0.25">
      <c r="A498" s="77" t="s">
        <v>21</v>
      </c>
      <c r="B498" s="77" t="s">
        <v>185</v>
      </c>
      <c r="C498" s="105" t="s">
        <v>371</v>
      </c>
      <c r="D498" s="102"/>
      <c r="E498" s="102"/>
      <c r="F498" s="102">
        <v>52</v>
      </c>
      <c r="G498" s="102"/>
      <c r="H498" s="102"/>
      <c r="I498" s="81">
        <f t="shared" si="17"/>
        <v>52</v>
      </c>
      <c r="J498" s="102"/>
      <c r="K498" s="102"/>
      <c r="L498" s="102"/>
      <c r="M498" s="102">
        <v>2</v>
      </c>
      <c r="N498" s="102"/>
      <c r="O498" s="104">
        <v>33</v>
      </c>
      <c r="P498" s="104">
        <v>50</v>
      </c>
    </row>
    <row r="499" spans="1:16" x14ac:dyDescent="0.25">
      <c r="A499" s="77" t="s">
        <v>21</v>
      </c>
      <c r="B499" s="77" t="s">
        <v>185</v>
      </c>
      <c r="C499" s="102" t="s">
        <v>188</v>
      </c>
      <c r="D499" s="102"/>
      <c r="E499" s="102"/>
      <c r="F499" s="102">
        <v>358</v>
      </c>
      <c r="G499" s="102">
        <v>434</v>
      </c>
      <c r="H499" s="102"/>
      <c r="I499" s="81">
        <f t="shared" si="17"/>
        <v>792</v>
      </c>
      <c r="J499" s="102"/>
      <c r="K499" s="102">
        <v>157</v>
      </c>
      <c r="L499" s="103"/>
      <c r="M499" s="102">
        <v>10</v>
      </c>
      <c r="N499" s="102">
        <v>9</v>
      </c>
      <c r="O499" s="104">
        <v>34</v>
      </c>
      <c r="P499" s="104">
        <v>50</v>
      </c>
    </row>
    <row r="500" spans="1:16" x14ac:dyDescent="0.25">
      <c r="A500" s="77" t="s">
        <v>21</v>
      </c>
      <c r="B500" s="77" t="s">
        <v>186</v>
      </c>
      <c r="C500" s="102" t="s">
        <v>353</v>
      </c>
      <c r="D500" s="102">
        <v>10</v>
      </c>
      <c r="E500" s="102"/>
      <c r="F500" s="102">
        <v>10</v>
      </c>
      <c r="G500" s="102"/>
      <c r="H500" s="102"/>
      <c r="I500" s="81">
        <f t="shared" ref="I500:I515" si="18">SUM(D500:H500)</f>
        <v>20</v>
      </c>
      <c r="J500" s="102">
        <v>5</v>
      </c>
      <c r="K500" s="102">
        <v>5</v>
      </c>
      <c r="L500" s="103"/>
      <c r="M500" s="102"/>
      <c r="N500" s="102"/>
      <c r="O500" s="104">
        <v>35</v>
      </c>
      <c r="P500" s="104">
        <v>55</v>
      </c>
    </row>
    <row r="501" spans="1:16" x14ac:dyDescent="0.25">
      <c r="A501" s="77" t="s">
        <v>21</v>
      </c>
      <c r="B501" s="77" t="s">
        <v>186</v>
      </c>
      <c r="C501" s="102" t="s">
        <v>354</v>
      </c>
      <c r="D501" s="102">
        <v>10</v>
      </c>
      <c r="E501" s="102"/>
      <c r="F501" s="102">
        <v>2</v>
      </c>
      <c r="G501" s="102"/>
      <c r="H501" s="102"/>
      <c r="I501" s="81">
        <f t="shared" si="18"/>
        <v>12</v>
      </c>
      <c r="J501" s="102">
        <v>5</v>
      </c>
      <c r="K501" s="102">
        <v>1</v>
      </c>
      <c r="L501" s="103"/>
      <c r="M501" s="102"/>
      <c r="N501" s="102"/>
      <c r="O501" s="104">
        <v>35</v>
      </c>
      <c r="P501" s="104">
        <v>55</v>
      </c>
    </row>
    <row r="502" spans="1:16" x14ac:dyDescent="0.25">
      <c r="A502" s="77" t="s">
        <v>21</v>
      </c>
      <c r="B502" s="77" t="s">
        <v>186</v>
      </c>
      <c r="C502" s="106" t="s">
        <v>360</v>
      </c>
      <c r="D502" s="102">
        <v>10</v>
      </c>
      <c r="E502" s="102"/>
      <c r="F502" s="102">
        <v>4</v>
      </c>
      <c r="G502" s="102"/>
      <c r="H502" s="102"/>
      <c r="I502" s="81">
        <f t="shared" si="18"/>
        <v>14</v>
      </c>
      <c r="J502" s="102">
        <v>5</v>
      </c>
      <c r="K502" s="102">
        <v>1</v>
      </c>
      <c r="L502" s="103"/>
      <c r="M502" s="102"/>
      <c r="N502" s="102"/>
      <c r="O502" s="104">
        <v>36</v>
      </c>
      <c r="P502" s="104">
        <v>55</v>
      </c>
    </row>
    <row r="503" spans="1:16" ht="30" x14ac:dyDescent="0.25">
      <c r="A503" s="77" t="s">
        <v>21</v>
      </c>
      <c r="B503" s="77" t="s">
        <v>186</v>
      </c>
      <c r="C503" s="106" t="s">
        <v>361</v>
      </c>
      <c r="D503" s="102">
        <v>10</v>
      </c>
      <c r="E503" s="102"/>
      <c r="F503" s="102">
        <v>2</v>
      </c>
      <c r="G503" s="102"/>
      <c r="H503" s="102"/>
      <c r="I503" s="81">
        <f t="shared" si="18"/>
        <v>12</v>
      </c>
      <c r="J503" s="102">
        <v>5</v>
      </c>
      <c r="K503" s="102">
        <v>1</v>
      </c>
      <c r="L503" s="103"/>
      <c r="M503" s="102"/>
      <c r="N503" s="102"/>
      <c r="O503" s="104">
        <v>36</v>
      </c>
      <c r="P503" s="104">
        <v>55</v>
      </c>
    </row>
    <row r="504" spans="1:16" ht="30" x14ac:dyDescent="0.25">
      <c r="A504" s="77" t="s">
        <v>21</v>
      </c>
      <c r="B504" s="77" t="s">
        <v>186</v>
      </c>
      <c r="C504" s="106" t="s">
        <v>362</v>
      </c>
      <c r="D504" s="102">
        <v>5</v>
      </c>
      <c r="E504" s="102"/>
      <c r="F504" s="102">
        <v>10</v>
      </c>
      <c r="G504" s="102"/>
      <c r="H504" s="102"/>
      <c r="I504" s="81">
        <f t="shared" si="18"/>
        <v>15</v>
      </c>
      <c r="J504" s="102"/>
      <c r="K504" s="102">
        <v>5</v>
      </c>
      <c r="L504" s="103"/>
      <c r="M504" s="102"/>
      <c r="N504" s="102"/>
      <c r="O504" s="104">
        <v>35</v>
      </c>
      <c r="P504" s="104">
        <v>55</v>
      </c>
    </row>
    <row r="505" spans="1:16" x14ac:dyDescent="0.25">
      <c r="A505" s="77" t="s">
        <v>21</v>
      </c>
      <c r="B505" s="77" t="s">
        <v>186</v>
      </c>
      <c r="C505" s="102" t="s">
        <v>363</v>
      </c>
      <c r="D505" s="102">
        <v>11</v>
      </c>
      <c r="E505" s="102"/>
      <c r="F505" s="102">
        <v>7</v>
      </c>
      <c r="G505" s="102"/>
      <c r="H505" s="102"/>
      <c r="I505" s="81">
        <f t="shared" si="18"/>
        <v>18</v>
      </c>
      <c r="J505" s="102">
        <v>6</v>
      </c>
      <c r="K505" s="102">
        <v>2</v>
      </c>
      <c r="L505" s="103"/>
      <c r="M505" s="102"/>
      <c r="N505" s="102"/>
      <c r="O505" s="104">
        <v>36</v>
      </c>
      <c r="P505" s="104">
        <v>55</v>
      </c>
    </row>
    <row r="506" spans="1:16" x14ac:dyDescent="0.25">
      <c r="A506" s="77" t="s">
        <v>21</v>
      </c>
      <c r="B506" s="77" t="s">
        <v>186</v>
      </c>
      <c r="C506" s="102" t="s">
        <v>364</v>
      </c>
      <c r="D506" s="102">
        <v>10</v>
      </c>
      <c r="E506" s="102"/>
      <c r="F506" s="102">
        <v>4</v>
      </c>
      <c r="G506" s="102"/>
      <c r="H506" s="102"/>
      <c r="I506" s="81">
        <f t="shared" si="18"/>
        <v>14</v>
      </c>
      <c r="J506" s="102">
        <v>5</v>
      </c>
      <c r="K506" s="102">
        <v>1</v>
      </c>
      <c r="L506" s="103"/>
      <c r="M506" s="102">
        <v>1</v>
      </c>
      <c r="N506" s="102"/>
      <c r="O506" s="104">
        <v>36</v>
      </c>
      <c r="P506" s="104">
        <v>55</v>
      </c>
    </row>
    <row r="507" spans="1:16" x14ac:dyDescent="0.25">
      <c r="A507" s="77" t="s">
        <v>21</v>
      </c>
      <c r="B507" s="77" t="s">
        <v>186</v>
      </c>
      <c r="C507" s="107" t="s">
        <v>271</v>
      </c>
      <c r="D507" s="102"/>
      <c r="E507" s="102"/>
      <c r="F507" s="102">
        <v>19</v>
      </c>
      <c r="G507" s="102"/>
      <c r="H507" s="102"/>
      <c r="I507" s="81">
        <f t="shared" si="18"/>
        <v>19</v>
      </c>
      <c r="J507" s="102"/>
      <c r="K507" s="102">
        <v>5</v>
      </c>
      <c r="L507" s="103"/>
      <c r="M507" s="102"/>
      <c r="N507" s="102"/>
      <c r="O507" s="104">
        <v>36</v>
      </c>
      <c r="P507" s="104">
        <v>55</v>
      </c>
    </row>
    <row r="508" spans="1:16" ht="30" x14ac:dyDescent="0.25">
      <c r="A508" s="77" t="s">
        <v>21</v>
      </c>
      <c r="B508" s="77" t="s">
        <v>186</v>
      </c>
      <c r="C508" s="106" t="s">
        <v>368</v>
      </c>
      <c r="D508" s="102"/>
      <c r="E508" s="102"/>
      <c r="F508" s="102">
        <v>3</v>
      </c>
      <c r="G508" s="102"/>
      <c r="H508" s="102"/>
      <c r="I508" s="81">
        <f t="shared" si="18"/>
        <v>3</v>
      </c>
      <c r="J508" s="102"/>
      <c r="K508" s="102">
        <v>2</v>
      </c>
      <c r="L508" s="102"/>
      <c r="M508" s="102"/>
      <c r="N508" s="102"/>
      <c r="O508" s="104">
        <v>35</v>
      </c>
      <c r="P508" s="104">
        <v>55</v>
      </c>
    </row>
    <row r="509" spans="1:16" x14ac:dyDescent="0.25">
      <c r="A509" s="77" t="s">
        <v>21</v>
      </c>
      <c r="B509" s="77" t="s">
        <v>186</v>
      </c>
      <c r="C509" s="106" t="s">
        <v>365</v>
      </c>
      <c r="D509" s="102">
        <v>6</v>
      </c>
      <c r="E509" s="102"/>
      <c r="F509" s="102"/>
      <c r="G509" s="102"/>
      <c r="H509" s="102"/>
      <c r="I509" s="81">
        <f t="shared" si="18"/>
        <v>6</v>
      </c>
      <c r="J509" s="102">
        <v>3</v>
      </c>
      <c r="K509" s="102"/>
      <c r="L509" s="102"/>
      <c r="M509" s="102"/>
      <c r="N509" s="102"/>
      <c r="O509" s="104">
        <v>35</v>
      </c>
      <c r="P509" s="104">
        <v>55</v>
      </c>
    </row>
    <row r="510" spans="1:16" ht="60" x14ac:dyDescent="0.25">
      <c r="A510" s="77" t="s">
        <v>21</v>
      </c>
      <c r="B510" s="77" t="s">
        <v>186</v>
      </c>
      <c r="C510" s="105" t="s">
        <v>369</v>
      </c>
      <c r="D510" s="102">
        <v>10</v>
      </c>
      <c r="E510" s="102"/>
      <c r="F510" s="102">
        <v>11</v>
      </c>
      <c r="G510" s="102"/>
      <c r="H510" s="102"/>
      <c r="I510" s="81">
        <f t="shared" si="18"/>
        <v>21</v>
      </c>
      <c r="J510" s="102">
        <v>5</v>
      </c>
      <c r="K510" s="102">
        <v>3</v>
      </c>
      <c r="L510" s="103"/>
      <c r="M510" s="102"/>
      <c r="N510" s="102"/>
      <c r="O510" s="104">
        <v>36</v>
      </c>
      <c r="P510" s="104">
        <v>55</v>
      </c>
    </row>
    <row r="511" spans="1:16" x14ac:dyDescent="0.25">
      <c r="A511" s="77" t="s">
        <v>21</v>
      </c>
      <c r="B511" s="77" t="s">
        <v>186</v>
      </c>
      <c r="C511" s="106" t="s">
        <v>189</v>
      </c>
      <c r="D511" s="102"/>
      <c r="E511" s="102"/>
      <c r="F511" s="102">
        <v>30</v>
      </c>
      <c r="G511" s="102"/>
      <c r="H511" s="102"/>
      <c r="I511" s="81">
        <f t="shared" si="18"/>
        <v>30</v>
      </c>
      <c r="J511" s="102"/>
      <c r="K511" s="102">
        <v>17</v>
      </c>
      <c r="L511" s="103"/>
      <c r="M511" s="102">
        <v>1</v>
      </c>
      <c r="N511" s="102"/>
      <c r="O511" s="104">
        <v>36</v>
      </c>
      <c r="P511" s="104">
        <v>55</v>
      </c>
    </row>
    <row r="512" spans="1:16" x14ac:dyDescent="0.25">
      <c r="A512" s="77" t="s">
        <v>21</v>
      </c>
      <c r="B512" s="77" t="s">
        <v>186</v>
      </c>
      <c r="C512" s="102" t="s">
        <v>188</v>
      </c>
      <c r="D512" s="102"/>
      <c r="E512" s="102"/>
      <c r="F512" s="102">
        <v>26</v>
      </c>
      <c r="G512" s="102"/>
      <c r="H512" s="102"/>
      <c r="I512" s="81">
        <f t="shared" si="18"/>
        <v>26</v>
      </c>
      <c r="J512" s="102"/>
      <c r="K512" s="102">
        <v>9</v>
      </c>
      <c r="L512" s="103"/>
      <c r="M512" s="102"/>
      <c r="N512" s="102"/>
      <c r="O512" s="104">
        <v>36</v>
      </c>
      <c r="P512" s="104">
        <v>55</v>
      </c>
    </row>
    <row r="513" spans="1:16" x14ac:dyDescent="0.25">
      <c r="A513" s="77" t="s">
        <v>21</v>
      </c>
      <c r="B513" s="77" t="s">
        <v>186</v>
      </c>
      <c r="C513" s="102" t="s">
        <v>355</v>
      </c>
      <c r="D513" s="102">
        <v>10</v>
      </c>
      <c r="E513" s="102"/>
      <c r="F513" s="102">
        <v>6</v>
      </c>
      <c r="G513" s="102"/>
      <c r="H513" s="102"/>
      <c r="I513" s="81">
        <f t="shared" si="18"/>
        <v>16</v>
      </c>
      <c r="J513" s="102">
        <v>5</v>
      </c>
      <c r="K513" s="102">
        <v>3</v>
      </c>
      <c r="L513" s="103"/>
      <c r="M513" s="102"/>
      <c r="N513" s="102"/>
      <c r="O513" s="104">
        <v>36</v>
      </c>
      <c r="P513" s="104">
        <v>55</v>
      </c>
    </row>
    <row r="514" spans="1:16" x14ac:dyDescent="0.25">
      <c r="A514" s="77" t="s">
        <v>21</v>
      </c>
      <c r="B514" s="77" t="s">
        <v>186</v>
      </c>
      <c r="C514" s="102" t="s">
        <v>357</v>
      </c>
      <c r="D514" s="102"/>
      <c r="E514" s="102"/>
      <c r="F514" s="102">
        <v>3</v>
      </c>
      <c r="G514" s="102"/>
      <c r="H514" s="102"/>
      <c r="I514" s="81">
        <f t="shared" si="18"/>
        <v>3</v>
      </c>
      <c r="J514" s="102"/>
      <c r="K514" s="102">
        <v>3</v>
      </c>
      <c r="L514" s="102"/>
      <c r="M514" s="102"/>
      <c r="N514" s="102"/>
      <c r="O514" s="104">
        <v>36</v>
      </c>
      <c r="P514" s="104">
        <v>55</v>
      </c>
    </row>
    <row r="515" spans="1:16" x14ac:dyDescent="0.25">
      <c r="A515" s="77" t="s">
        <v>21</v>
      </c>
      <c r="B515" s="77" t="s">
        <v>186</v>
      </c>
      <c r="C515" s="102" t="s">
        <v>372</v>
      </c>
      <c r="D515" s="102"/>
      <c r="E515" s="102"/>
      <c r="F515" s="102">
        <v>3</v>
      </c>
      <c r="G515" s="109"/>
      <c r="H515" s="109"/>
      <c r="I515" s="81">
        <f t="shared" si="18"/>
        <v>3</v>
      </c>
      <c r="J515" s="109"/>
      <c r="K515" s="109"/>
      <c r="L515" s="102"/>
      <c r="M515" s="102">
        <v>1</v>
      </c>
      <c r="N515" s="102"/>
      <c r="O515" s="104">
        <v>35</v>
      </c>
      <c r="P515" s="104">
        <v>55</v>
      </c>
    </row>
    <row r="516" spans="1:16" x14ac:dyDescent="0.25">
      <c r="A516" s="77" t="s">
        <v>21</v>
      </c>
      <c r="B516" s="77" t="s">
        <v>266</v>
      </c>
      <c r="C516" s="102" t="s">
        <v>340</v>
      </c>
      <c r="D516" s="102">
        <v>278</v>
      </c>
      <c r="E516" s="102"/>
      <c r="F516" s="102">
        <v>456</v>
      </c>
      <c r="G516" s="102">
        <v>257</v>
      </c>
      <c r="H516" s="102"/>
      <c r="I516" s="81">
        <f>SUM(D516:H516)</f>
        <v>991</v>
      </c>
      <c r="J516" s="102">
        <v>55</v>
      </c>
      <c r="K516" s="102">
        <v>181</v>
      </c>
      <c r="L516" s="102"/>
      <c r="M516" s="102">
        <v>19</v>
      </c>
      <c r="N516" s="102"/>
      <c r="O516" s="104">
        <v>37</v>
      </c>
      <c r="P516" s="104">
        <v>55</v>
      </c>
    </row>
    <row r="517" spans="1:16" x14ac:dyDescent="0.25">
      <c r="A517" s="81" t="s">
        <v>21</v>
      </c>
      <c r="B517" s="81"/>
      <c r="C517" s="81"/>
      <c r="D517" s="81">
        <f>SUM(D478:D516)</f>
        <v>1200</v>
      </c>
      <c r="E517" s="81"/>
      <c r="F517" s="81">
        <f>SUM(F478:F516)</f>
        <v>1966</v>
      </c>
      <c r="G517" s="81">
        <f>SUM(G478:G516)</f>
        <v>1999</v>
      </c>
      <c r="H517" s="81"/>
      <c r="I517" s="81">
        <f>SUM(I478:I516)</f>
        <v>5165</v>
      </c>
      <c r="J517" s="81">
        <f>SUM(J478:J516)</f>
        <v>290</v>
      </c>
      <c r="K517" s="81">
        <f>SUM(K478:K516)</f>
        <v>878</v>
      </c>
      <c r="L517" s="110"/>
      <c r="M517" s="81">
        <f>SUM(M478:M516)</f>
        <v>77</v>
      </c>
      <c r="N517" s="81">
        <f>SUM(N478:N516)</f>
        <v>35</v>
      </c>
      <c r="O517" s="111"/>
      <c r="P517" s="111"/>
    </row>
    <row r="518" spans="1:16" x14ac:dyDescent="0.25">
      <c r="A518" s="22" t="s">
        <v>114</v>
      </c>
    </row>
    <row r="519" spans="1:16" x14ac:dyDescent="0.25">
      <c r="A519" s="102" t="s">
        <v>22</v>
      </c>
      <c r="B519" s="102" t="s">
        <v>185</v>
      </c>
      <c r="C519" s="105" t="s">
        <v>188</v>
      </c>
      <c r="D519" s="102"/>
      <c r="E519" s="102"/>
      <c r="F519" s="102">
        <v>74</v>
      </c>
      <c r="G519" s="102">
        <v>75</v>
      </c>
      <c r="H519" s="102">
        <v>0</v>
      </c>
      <c r="I519" s="81">
        <f>SUM(D519:H519)</f>
        <v>149</v>
      </c>
      <c r="J519" s="146"/>
      <c r="K519" s="146">
        <v>24</v>
      </c>
      <c r="L519" s="102"/>
      <c r="M519" s="102">
        <v>4</v>
      </c>
      <c r="N519" s="102"/>
      <c r="O519" s="102">
        <v>40000</v>
      </c>
      <c r="P519" s="102">
        <v>60000</v>
      </c>
    </row>
    <row r="520" spans="1:16" x14ac:dyDescent="0.25">
      <c r="A520" s="102" t="s">
        <v>22</v>
      </c>
      <c r="B520" s="102" t="s">
        <v>185</v>
      </c>
      <c r="C520" s="105" t="s">
        <v>267</v>
      </c>
      <c r="D520" s="102"/>
      <c r="E520" s="102"/>
      <c r="F520" s="102">
        <v>161</v>
      </c>
      <c r="G520" s="102">
        <v>78</v>
      </c>
      <c r="H520" s="102"/>
      <c r="I520" s="81">
        <f t="shared" ref="I520:I534" si="19">SUM(D520:H520)</f>
        <v>239</v>
      </c>
      <c r="J520" s="146"/>
      <c r="K520" s="146">
        <v>29</v>
      </c>
      <c r="L520" s="102"/>
      <c r="M520" s="102">
        <v>6</v>
      </c>
      <c r="N520" s="102"/>
      <c r="O520" s="102">
        <v>40000</v>
      </c>
      <c r="P520" s="102">
        <v>60000</v>
      </c>
    </row>
    <row r="521" spans="1:16" ht="30" x14ac:dyDescent="0.25">
      <c r="A521" s="102" t="s">
        <v>22</v>
      </c>
      <c r="B521" s="102" t="s">
        <v>185</v>
      </c>
      <c r="C521" s="105" t="s">
        <v>823</v>
      </c>
      <c r="D521" s="102"/>
      <c r="E521" s="102"/>
      <c r="F521" s="102">
        <v>27</v>
      </c>
      <c r="G521" s="102"/>
      <c r="H521" s="102"/>
      <c r="I521" s="81">
        <f t="shared" si="19"/>
        <v>27</v>
      </c>
      <c r="J521" s="146"/>
      <c r="K521" s="146">
        <v>11</v>
      </c>
      <c r="L521" s="102"/>
      <c r="M521" s="102">
        <v>1</v>
      </c>
      <c r="N521" s="102"/>
      <c r="O521" s="102">
        <v>40000</v>
      </c>
      <c r="P521" s="102">
        <v>60000</v>
      </c>
    </row>
    <row r="522" spans="1:16" x14ac:dyDescent="0.25">
      <c r="A522" s="102" t="s">
        <v>22</v>
      </c>
      <c r="B522" s="102" t="s">
        <v>185</v>
      </c>
      <c r="C522" s="105" t="s">
        <v>247</v>
      </c>
      <c r="D522" s="102"/>
      <c r="E522" s="102"/>
      <c r="F522" s="102">
        <v>63</v>
      </c>
      <c r="G522" s="102"/>
      <c r="H522" s="102"/>
      <c r="I522" s="81">
        <f t="shared" si="19"/>
        <v>63</v>
      </c>
      <c r="J522" s="146"/>
      <c r="K522" s="146">
        <v>25</v>
      </c>
      <c r="L522" s="102"/>
      <c r="M522" s="102">
        <v>1</v>
      </c>
      <c r="N522" s="102"/>
      <c r="O522" s="102">
        <v>40000</v>
      </c>
      <c r="P522" s="102">
        <v>60000</v>
      </c>
    </row>
    <row r="523" spans="1:16" x14ac:dyDescent="0.25">
      <c r="A523" s="102" t="s">
        <v>22</v>
      </c>
      <c r="B523" s="102" t="s">
        <v>185</v>
      </c>
      <c r="C523" s="105" t="s">
        <v>245</v>
      </c>
      <c r="D523" s="102"/>
      <c r="E523" s="102"/>
      <c r="F523" s="102">
        <v>53</v>
      </c>
      <c r="G523" s="102"/>
      <c r="H523" s="102"/>
      <c r="I523" s="81">
        <f t="shared" si="19"/>
        <v>53</v>
      </c>
      <c r="J523" s="146"/>
      <c r="K523" s="146">
        <v>5</v>
      </c>
      <c r="L523" s="102"/>
      <c r="M523" s="102">
        <v>6</v>
      </c>
      <c r="N523" s="102"/>
      <c r="O523" s="102">
        <v>40000</v>
      </c>
      <c r="P523" s="102">
        <v>60000</v>
      </c>
    </row>
    <row r="524" spans="1:16" x14ac:dyDescent="0.25">
      <c r="A524" s="102" t="s">
        <v>22</v>
      </c>
      <c r="B524" s="102" t="s">
        <v>185</v>
      </c>
      <c r="C524" s="105" t="s">
        <v>190</v>
      </c>
      <c r="D524" s="102"/>
      <c r="E524" s="102"/>
      <c r="F524" s="102">
        <v>62</v>
      </c>
      <c r="G524" s="102">
        <v>116</v>
      </c>
      <c r="H524" s="102"/>
      <c r="I524" s="81">
        <f t="shared" si="19"/>
        <v>178</v>
      </c>
      <c r="J524" s="146"/>
      <c r="K524" s="146">
        <v>43</v>
      </c>
      <c r="L524" s="102"/>
      <c r="M524" s="102">
        <v>4</v>
      </c>
      <c r="N524" s="102"/>
      <c r="O524" s="102">
        <v>40000</v>
      </c>
      <c r="P524" s="102">
        <v>60000</v>
      </c>
    </row>
    <row r="525" spans="1:16" x14ac:dyDescent="0.25">
      <c r="A525" s="102" t="s">
        <v>22</v>
      </c>
      <c r="B525" s="102" t="s">
        <v>185</v>
      </c>
      <c r="C525" s="105" t="s">
        <v>388</v>
      </c>
      <c r="D525" s="102"/>
      <c r="E525" s="102"/>
      <c r="F525" s="102">
        <v>110</v>
      </c>
      <c r="G525" s="102">
        <v>74</v>
      </c>
      <c r="H525" s="102"/>
      <c r="I525" s="81">
        <f t="shared" si="19"/>
        <v>184</v>
      </c>
      <c r="J525" s="146"/>
      <c r="K525" s="146">
        <v>20</v>
      </c>
      <c r="L525" s="102"/>
      <c r="M525" s="102">
        <v>5</v>
      </c>
      <c r="N525" s="102">
        <v>1</v>
      </c>
      <c r="O525" s="102">
        <v>40000</v>
      </c>
      <c r="P525" s="102">
        <v>60000</v>
      </c>
    </row>
    <row r="526" spans="1:16" x14ac:dyDescent="0.25">
      <c r="A526" s="102" t="s">
        <v>22</v>
      </c>
      <c r="B526" s="102" t="s">
        <v>185</v>
      </c>
      <c r="C526" s="105" t="s">
        <v>254</v>
      </c>
      <c r="D526" s="102"/>
      <c r="E526" s="102"/>
      <c r="F526" s="102">
        <v>203</v>
      </c>
      <c r="G526" s="102">
        <v>88</v>
      </c>
      <c r="H526" s="102"/>
      <c r="I526" s="81">
        <f t="shared" si="19"/>
        <v>291</v>
      </c>
      <c r="J526" s="146"/>
      <c r="K526" s="146">
        <v>77</v>
      </c>
      <c r="L526" s="102"/>
      <c r="M526" s="102">
        <v>10</v>
      </c>
      <c r="N526" s="102">
        <v>1</v>
      </c>
      <c r="O526" s="102">
        <v>40000</v>
      </c>
      <c r="P526" s="102">
        <v>60000</v>
      </c>
    </row>
    <row r="527" spans="1:16" x14ac:dyDescent="0.25">
      <c r="A527" s="102" t="s">
        <v>22</v>
      </c>
      <c r="B527" s="102" t="s">
        <v>185</v>
      </c>
      <c r="C527" s="105" t="s">
        <v>824</v>
      </c>
      <c r="D527" s="102"/>
      <c r="E527" s="102"/>
      <c r="F527" s="102">
        <v>90</v>
      </c>
      <c r="G527" s="102"/>
      <c r="H527" s="102"/>
      <c r="I527" s="81">
        <f t="shared" si="19"/>
        <v>90</v>
      </c>
      <c r="J527" s="146"/>
      <c r="K527" s="146">
        <v>48</v>
      </c>
      <c r="L527" s="102"/>
      <c r="M527" s="102">
        <v>0</v>
      </c>
      <c r="N527" s="102"/>
      <c r="O527" s="102">
        <v>40000</v>
      </c>
      <c r="P527" s="102">
        <v>60000</v>
      </c>
    </row>
    <row r="528" spans="1:16" x14ac:dyDescent="0.25">
      <c r="A528" s="102" t="s">
        <v>22</v>
      </c>
      <c r="B528" s="102" t="s">
        <v>186</v>
      </c>
      <c r="C528" s="105" t="s">
        <v>227</v>
      </c>
      <c r="D528" s="102"/>
      <c r="E528" s="102"/>
      <c r="F528" s="102">
        <v>14</v>
      </c>
      <c r="G528" s="102"/>
      <c r="H528" s="102"/>
      <c r="I528" s="81">
        <f t="shared" si="19"/>
        <v>14</v>
      </c>
      <c r="J528" s="102"/>
      <c r="K528" s="146">
        <v>4</v>
      </c>
      <c r="L528" s="102"/>
      <c r="M528" s="102"/>
      <c r="N528" s="102"/>
      <c r="O528" s="102">
        <v>45000</v>
      </c>
      <c r="P528" s="102">
        <v>60000</v>
      </c>
    </row>
    <row r="529" spans="1:16" x14ac:dyDescent="0.25">
      <c r="A529" s="102" t="s">
        <v>22</v>
      </c>
      <c r="B529" s="102" t="s">
        <v>186</v>
      </c>
      <c r="C529" s="105" t="s">
        <v>254</v>
      </c>
      <c r="D529" s="102"/>
      <c r="E529" s="102"/>
      <c r="F529" s="102">
        <v>14</v>
      </c>
      <c r="G529" s="102"/>
      <c r="H529" s="102"/>
      <c r="I529" s="81">
        <f t="shared" si="19"/>
        <v>14</v>
      </c>
      <c r="J529" s="102"/>
      <c r="K529" s="146">
        <v>9</v>
      </c>
      <c r="L529" s="102"/>
      <c r="M529" s="102">
        <v>1</v>
      </c>
      <c r="N529" s="102"/>
      <c r="O529" s="102">
        <v>45000</v>
      </c>
      <c r="P529" s="102">
        <v>60000</v>
      </c>
    </row>
    <row r="530" spans="1:16" x14ac:dyDescent="0.25">
      <c r="A530" s="102" t="s">
        <v>22</v>
      </c>
      <c r="B530" s="102" t="s">
        <v>186</v>
      </c>
      <c r="C530" s="105" t="s">
        <v>269</v>
      </c>
      <c r="D530" s="102"/>
      <c r="E530" s="102"/>
      <c r="F530" s="102">
        <v>15</v>
      </c>
      <c r="G530" s="102"/>
      <c r="H530" s="102"/>
      <c r="I530" s="81">
        <f t="shared" si="19"/>
        <v>15</v>
      </c>
      <c r="J530" s="102"/>
      <c r="K530" s="146">
        <v>23</v>
      </c>
      <c r="L530" s="102"/>
      <c r="M530" s="102"/>
      <c r="N530" s="102"/>
      <c r="O530" s="102">
        <v>45000</v>
      </c>
      <c r="P530" s="102">
        <v>60000</v>
      </c>
    </row>
    <row r="531" spans="1:16" x14ac:dyDescent="0.25">
      <c r="A531" s="102" t="s">
        <v>22</v>
      </c>
      <c r="B531" s="102" t="s">
        <v>186</v>
      </c>
      <c r="C531" s="105" t="s">
        <v>188</v>
      </c>
      <c r="D531" s="102"/>
      <c r="E531" s="102"/>
      <c r="F531" s="102">
        <v>13</v>
      </c>
      <c r="G531" s="102"/>
      <c r="H531" s="102"/>
      <c r="I531" s="81">
        <f t="shared" si="19"/>
        <v>13</v>
      </c>
      <c r="J531" s="102"/>
      <c r="K531" s="146">
        <v>18</v>
      </c>
      <c r="L531" s="102"/>
      <c r="M531" s="102"/>
      <c r="N531" s="102"/>
      <c r="O531" s="102">
        <v>45000</v>
      </c>
      <c r="P531" s="102">
        <v>60000</v>
      </c>
    </row>
    <row r="532" spans="1:16" x14ac:dyDescent="0.25">
      <c r="A532" s="102" t="s">
        <v>22</v>
      </c>
      <c r="B532" s="102" t="s">
        <v>186</v>
      </c>
      <c r="C532" s="105" t="s">
        <v>189</v>
      </c>
      <c r="D532" s="102"/>
      <c r="E532" s="102"/>
      <c r="F532" s="102">
        <v>35</v>
      </c>
      <c r="G532" s="102"/>
      <c r="H532" s="102"/>
      <c r="I532" s="81">
        <f t="shared" si="19"/>
        <v>35</v>
      </c>
      <c r="J532" s="102"/>
      <c r="K532" s="146">
        <v>8</v>
      </c>
      <c r="L532" s="102"/>
      <c r="M532" s="102"/>
      <c r="N532" s="102"/>
      <c r="O532" s="102">
        <v>45000</v>
      </c>
      <c r="P532" s="102">
        <v>60000</v>
      </c>
    </row>
    <row r="533" spans="1:16" x14ac:dyDescent="0.25">
      <c r="A533" s="102" t="s">
        <v>22</v>
      </c>
      <c r="B533" s="102" t="s">
        <v>186</v>
      </c>
      <c r="C533" s="105" t="s">
        <v>190</v>
      </c>
      <c r="D533" s="102"/>
      <c r="E533" s="102"/>
      <c r="F533" s="102">
        <v>37</v>
      </c>
      <c r="G533" s="102"/>
      <c r="H533" s="102"/>
      <c r="I533" s="81">
        <f t="shared" si="19"/>
        <v>37</v>
      </c>
      <c r="J533" s="102"/>
      <c r="K533" s="146">
        <v>9</v>
      </c>
      <c r="L533" s="102"/>
      <c r="M533" s="102">
        <v>0</v>
      </c>
      <c r="N533" s="102">
        <v>0</v>
      </c>
      <c r="O533" s="102">
        <v>45000</v>
      </c>
      <c r="P533" s="102">
        <v>60000</v>
      </c>
    </row>
    <row r="534" spans="1:16" x14ac:dyDescent="0.25">
      <c r="A534" s="81" t="s">
        <v>22</v>
      </c>
      <c r="B534" s="81"/>
      <c r="C534" s="119"/>
      <c r="D534" s="81"/>
      <c r="E534" s="81"/>
      <c r="F534" s="81">
        <f>SUM(F519:F533)</f>
        <v>971</v>
      </c>
      <c r="G534" s="81">
        <f>SUM(G519:G533)</f>
        <v>431</v>
      </c>
      <c r="H534" s="81"/>
      <c r="I534" s="81">
        <f t="shared" si="19"/>
        <v>1402</v>
      </c>
      <c r="J534" s="81"/>
      <c r="K534" s="81">
        <f>SUM(K519:K533)</f>
        <v>353</v>
      </c>
      <c r="L534" s="81"/>
      <c r="M534" s="81">
        <f>SUM(M519:M533)</f>
        <v>38</v>
      </c>
      <c r="N534" s="81">
        <f>SUM(N519:N533)</f>
        <v>2</v>
      </c>
      <c r="O534" s="81"/>
      <c r="P534" s="81"/>
    </row>
    <row r="535" spans="1:16" x14ac:dyDescent="0.25">
      <c r="A535" t="s">
        <v>115</v>
      </c>
    </row>
    <row r="536" spans="1:16" ht="30" x14ac:dyDescent="0.25">
      <c r="A536" s="105" t="s">
        <v>927</v>
      </c>
      <c r="B536" s="105" t="s">
        <v>185</v>
      </c>
      <c r="C536" s="105" t="s">
        <v>712</v>
      </c>
      <c r="D536" s="105">
        <v>445</v>
      </c>
      <c r="E536" s="105"/>
      <c r="F536" s="105"/>
      <c r="G536" s="105"/>
      <c r="H536" s="105">
        <v>0</v>
      </c>
      <c r="I536" s="119">
        <f>SUM(D536:H536)</f>
        <v>445</v>
      </c>
      <c r="J536" s="105">
        <v>114</v>
      </c>
      <c r="K536" s="105"/>
      <c r="L536" s="209">
        <v>1</v>
      </c>
      <c r="M536" s="105">
        <v>0</v>
      </c>
      <c r="N536" s="105">
        <v>0</v>
      </c>
      <c r="O536" s="105">
        <v>0</v>
      </c>
      <c r="P536" s="105">
        <v>0</v>
      </c>
    </row>
    <row r="537" spans="1:16" ht="32.25" customHeight="1" x14ac:dyDescent="0.25">
      <c r="A537" s="105" t="s">
        <v>927</v>
      </c>
      <c r="B537" s="105" t="s">
        <v>185</v>
      </c>
      <c r="C537" s="105" t="s">
        <v>190</v>
      </c>
      <c r="D537" s="105">
        <v>17</v>
      </c>
      <c r="E537" s="105">
        <v>98</v>
      </c>
      <c r="F537" s="105">
        <v>238</v>
      </c>
      <c r="G537" s="105">
        <v>490</v>
      </c>
      <c r="H537" s="105">
        <v>0</v>
      </c>
      <c r="I537" s="119">
        <f>SUM(D537:H537)</f>
        <v>843</v>
      </c>
      <c r="J537" s="105"/>
      <c r="K537" s="105">
        <v>187</v>
      </c>
      <c r="L537" s="209">
        <v>0.83</v>
      </c>
      <c r="M537" s="105">
        <v>0</v>
      </c>
      <c r="N537" s="105">
        <v>0</v>
      </c>
      <c r="O537" s="105" t="s">
        <v>928</v>
      </c>
      <c r="P537" s="105">
        <v>0</v>
      </c>
    </row>
    <row r="538" spans="1:16" x14ac:dyDescent="0.25">
      <c r="A538" s="105" t="s">
        <v>927</v>
      </c>
      <c r="B538" s="105" t="s">
        <v>186</v>
      </c>
      <c r="C538" s="105" t="s">
        <v>190</v>
      </c>
      <c r="D538" s="105"/>
      <c r="E538" s="105"/>
      <c r="F538" s="105">
        <v>56</v>
      </c>
      <c r="G538" s="105"/>
      <c r="H538" s="105">
        <v>0</v>
      </c>
      <c r="I538" s="119">
        <f>SUM(D538:H538)</f>
        <v>56</v>
      </c>
      <c r="J538" s="105"/>
      <c r="K538" s="105">
        <v>4</v>
      </c>
      <c r="L538" s="105">
        <v>0</v>
      </c>
      <c r="M538" s="105">
        <v>0</v>
      </c>
      <c r="N538" s="105">
        <v>0</v>
      </c>
      <c r="O538" s="105">
        <v>23000</v>
      </c>
      <c r="P538" s="105">
        <v>0</v>
      </c>
    </row>
    <row r="539" spans="1:16" x14ac:dyDescent="0.25">
      <c r="A539" s="119" t="s">
        <v>927</v>
      </c>
      <c r="B539" s="119"/>
      <c r="C539" s="119" t="s">
        <v>222</v>
      </c>
      <c r="D539" s="119">
        <f t="shared" ref="D539:K539" si="20">SUM(D536:D538)</f>
        <v>462</v>
      </c>
      <c r="E539" s="119">
        <f t="shared" si="20"/>
        <v>98</v>
      </c>
      <c r="F539" s="119">
        <f t="shared" si="20"/>
        <v>294</v>
      </c>
      <c r="G539" s="119">
        <f t="shared" si="20"/>
        <v>490</v>
      </c>
      <c r="H539" s="119">
        <f t="shared" si="20"/>
        <v>0</v>
      </c>
      <c r="I539" s="119">
        <f t="shared" si="20"/>
        <v>1344</v>
      </c>
      <c r="J539" s="119">
        <f t="shared" si="20"/>
        <v>114</v>
      </c>
      <c r="K539" s="119">
        <f t="shared" si="20"/>
        <v>191</v>
      </c>
      <c r="L539" s="210">
        <v>0.91</v>
      </c>
      <c r="M539" s="119">
        <v>0</v>
      </c>
      <c r="N539" s="119">
        <v>0</v>
      </c>
      <c r="O539" s="119"/>
      <c r="P539" s="119">
        <v>0</v>
      </c>
    </row>
    <row r="540" spans="1:16" x14ac:dyDescent="0.25">
      <c r="A540" s="22" t="s">
        <v>116</v>
      </c>
    </row>
    <row r="541" spans="1:16" x14ac:dyDescent="0.25">
      <c r="A541" s="102" t="s">
        <v>24</v>
      </c>
      <c r="B541" s="102" t="s">
        <v>185</v>
      </c>
      <c r="C541" s="105" t="s">
        <v>477</v>
      </c>
      <c r="D541" s="102">
        <v>30</v>
      </c>
      <c r="E541" s="102"/>
      <c r="F541" s="102">
        <v>9</v>
      </c>
      <c r="G541" s="102">
        <v>3</v>
      </c>
      <c r="H541" s="102">
        <v>0</v>
      </c>
      <c r="I541" s="81">
        <f>SUM(D541:H541)</f>
        <v>42</v>
      </c>
      <c r="J541" s="102">
        <v>4</v>
      </c>
      <c r="K541" s="102">
        <v>6</v>
      </c>
      <c r="L541" s="103">
        <v>1</v>
      </c>
      <c r="M541" s="102"/>
      <c r="N541" s="102"/>
      <c r="O541" s="102">
        <v>12000</v>
      </c>
      <c r="P541" s="102">
        <v>20000</v>
      </c>
    </row>
    <row r="542" spans="1:16" ht="30" x14ac:dyDescent="0.25">
      <c r="A542" s="102" t="s">
        <v>24</v>
      </c>
      <c r="B542" s="102" t="s">
        <v>266</v>
      </c>
      <c r="C542" s="105" t="s">
        <v>671</v>
      </c>
      <c r="D542" s="102">
        <v>289</v>
      </c>
      <c r="E542" s="102"/>
      <c r="F542" s="102">
        <v>146</v>
      </c>
      <c r="G542" s="102">
        <v>211</v>
      </c>
      <c r="H542" s="102"/>
      <c r="I542" s="81">
        <f t="shared" ref="I542:I550" si="21">SUM(D542:H542)</f>
        <v>646</v>
      </c>
      <c r="J542" s="102">
        <v>45</v>
      </c>
      <c r="K542" s="102">
        <v>67</v>
      </c>
      <c r="L542" s="103">
        <v>0.8</v>
      </c>
      <c r="M542" s="102">
        <v>18</v>
      </c>
      <c r="N542" s="102">
        <v>1</v>
      </c>
      <c r="O542" s="102">
        <v>12000</v>
      </c>
      <c r="P542" s="102">
        <v>20000</v>
      </c>
    </row>
    <row r="543" spans="1:16" x14ac:dyDescent="0.25">
      <c r="A543" s="102" t="s">
        <v>24</v>
      </c>
      <c r="B543" s="102" t="s">
        <v>266</v>
      </c>
      <c r="C543" s="105" t="s">
        <v>672</v>
      </c>
      <c r="D543" s="102">
        <v>111</v>
      </c>
      <c r="E543" s="102"/>
      <c r="F543" s="102">
        <v>66</v>
      </c>
      <c r="G543" s="102">
        <v>88</v>
      </c>
      <c r="H543" s="102"/>
      <c r="I543" s="81">
        <f t="shared" si="21"/>
        <v>265</v>
      </c>
      <c r="J543" s="102">
        <v>21</v>
      </c>
      <c r="K543" s="102">
        <v>22</v>
      </c>
      <c r="L543" s="103">
        <v>0.8</v>
      </c>
      <c r="M543" s="102">
        <v>60</v>
      </c>
      <c r="N543" s="102"/>
      <c r="O543" s="102">
        <v>12000</v>
      </c>
      <c r="P543" s="102">
        <v>20000</v>
      </c>
    </row>
    <row r="544" spans="1:16" ht="30" x14ac:dyDescent="0.25">
      <c r="A544" s="102" t="s">
        <v>24</v>
      </c>
      <c r="B544" s="102" t="s">
        <v>266</v>
      </c>
      <c r="C544" s="105" t="s">
        <v>664</v>
      </c>
      <c r="D544" s="102">
        <v>92</v>
      </c>
      <c r="E544" s="102"/>
      <c r="F544" s="102">
        <v>41</v>
      </c>
      <c r="G544" s="102">
        <v>71</v>
      </c>
      <c r="H544" s="102"/>
      <c r="I544" s="81">
        <f t="shared" si="21"/>
        <v>204</v>
      </c>
      <c r="J544" s="102">
        <v>17</v>
      </c>
      <c r="K544" s="102">
        <v>18</v>
      </c>
      <c r="L544" s="103">
        <v>0.8</v>
      </c>
      <c r="M544" s="102">
        <v>15</v>
      </c>
      <c r="N544" s="102">
        <v>1</v>
      </c>
      <c r="O544" s="102">
        <v>12000</v>
      </c>
      <c r="P544" s="102">
        <v>20000</v>
      </c>
    </row>
    <row r="545" spans="1:16" x14ac:dyDescent="0.25">
      <c r="A545" s="102" t="s">
        <v>24</v>
      </c>
      <c r="B545" s="102" t="s">
        <v>266</v>
      </c>
      <c r="C545" s="105" t="s">
        <v>665</v>
      </c>
      <c r="D545" s="102">
        <v>46</v>
      </c>
      <c r="E545" s="102"/>
      <c r="F545" s="102">
        <v>44</v>
      </c>
      <c r="G545" s="102">
        <v>22</v>
      </c>
      <c r="H545" s="102"/>
      <c r="I545" s="81">
        <f t="shared" si="21"/>
        <v>112</v>
      </c>
      <c r="J545" s="102">
        <v>8</v>
      </c>
      <c r="K545" s="102">
        <v>15</v>
      </c>
      <c r="L545" s="103">
        <v>1</v>
      </c>
      <c r="M545" s="102">
        <v>1</v>
      </c>
      <c r="N545" s="102"/>
      <c r="O545" s="102">
        <v>12000</v>
      </c>
      <c r="P545" s="102">
        <v>20000</v>
      </c>
    </row>
    <row r="546" spans="1:16" ht="18" customHeight="1" x14ac:dyDescent="0.25">
      <c r="A546" s="102" t="s">
        <v>24</v>
      </c>
      <c r="B546" s="102" t="s">
        <v>266</v>
      </c>
      <c r="C546" s="105" t="s">
        <v>666</v>
      </c>
      <c r="D546" s="102">
        <v>23</v>
      </c>
      <c r="E546" s="102"/>
      <c r="F546" s="102">
        <v>11</v>
      </c>
      <c r="G546" s="102">
        <v>15</v>
      </c>
      <c r="H546" s="102"/>
      <c r="I546" s="81">
        <f t="shared" si="21"/>
        <v>49</v>
      </c>
      <c r="J546" s="102">
        <v>4</v>
      </c>
      <c r="K546" s="102">
        <v>5</v>
      </c>
      <c r="L546" s="103">
        <v>1</v>
      </c>
      <c r="M546" s="102">
        <v>4</v>
      </c>
      <c r="N546" s="102"/>
      <c r="O546" s="102">
        <v>12000</v>
      </c>
      <c r="P546" s="102">
        <v>20000</v>
      </c>
    </row>
    <row r="547" spans="1:16" x14ac:dyDescent="0.25">
      <c r="A547" s="102" t="s">
        <v>24</v>
      </c>
      <c r="B547" s="102" t="s">
        <v>266</v>
      </c>
      <c r="C547" s="105" t="s">
        <v>667</v>
      </c>
      <c r="D547" s="102">
        <v>17</v>
      </c>
      <c r="E547" s="102"/>
      <c r="F547" s="102">
        <v>9</v>
      </c>
      <c r="G547" s="102">
        <v>25</v>
      </c>
      <c r="H547" s="102"/>
      <c r="I547" s="81">
        <f t="shared" si="21"/>
        <v>51</v>
      </c>
      <c r="J547" s="102">
        <v>3</v>
      </c>
      <c r="K547" s="102">
        <v>5</v>
      </c>
      <c r="L547" s="103">
        <v>1</v>
      </c>
      <c r="M547" s="102">
        <v>7</v>
      </c>
      <c r="N547" s="102"/>
      <c r="O547" s="102">
        <v>12000</v>
      </c>
      <c r="P547" s="102">
        <v>20000</v>
      </c>
    </row>
    <row r="548" spans="1:16" x14ac:dyDescent="0.25">
      <c r="A548" s="102" t="s">
        <v>24</v>
      </c>
      <c r="B548" s="102" t="s">
        <v>266</v>
      </c>
      <c r="C548" s="105" t="s">
        <v>668</v>
      </c>
      <c r="D548" s="102">
        <v>4</v>
      </c>
      <c r="E548" s="102"/>
      <c r="F548" s="102"/>
      <c r="G548" s="102"/>
      <c r="H548" s="102"/>
      <c r="I548" s="81">
        <f t="shared" si="21"/>
        <v>4</v>
      </c>
      <c r="J548" s="102"/>
      <c r="K548" s="102"/>
      <c r="L548" s="103"/>
      <c r="M548" s="102"/>
      <c r="N548" s="102"/>
      <c r="O548" s="102">
        <v>12000</v>
      </c>
      <c r="P548" s="102">
        <v>20000</v>
      </c>
    </row>
    <row r="549" spans="1:16" x14ac:dyDescent="0.25">
      <c r="A549" s="102" t="s">
        <v>24</v>
      </c>
      <c r="B549" s="102" t="s">
        <v>266</v>
      </c>
      <c r="C549" s="105" t="s">
        <v>669</v>
      </c>
      <c r="D549" s="102">
        <v>6</v>
      </c>
      <c r="E549" s="102"/>
      <c r="F549" s="102">
        <v>2</v>
      </c>
      <c r="G549" s="102"/>
      <c r="H549" s="102"/>
      <c r="I549" s="81">
        <f t="shared" si="21"/>
        <v>8</v>
      </c>
      <c r="J549" s="102"/>
      <c r="K549" s="102"/>
      <c r="L549" s="103"/>
      <c r="M549" s="102"/>
      <c r="N549" s="102"/>
      <c r="O549" s="102">
        <v>12000</v>
      </c>
      <c r="P549" s="102">
        <v>20000</v>
      </c>
    </row>
    <row r="550" spans="1:16" x14ac:dyDescent="0.25">
      <c r="A550" s="102" t="s">
        <v>24</v>
      </c>
      <c r="B550" s="102" t="s">
        <v>266</v>
      </c>
      <c r="C550" s="105" t="s">
        <v>670</v>
      </c>
      <c r="D550" s="102">
        <v>4</v>
      </c>
      <c r="E550" s="102"/>
      <c r="F550" s="102"/>
      <c r="G550" s="102"/>
      <c r="H550" s="102"/>
      <c r="I550" s="81">
        <f t="shared" si="21"/>
        <v>4</v>
      </c>
      <c r="J550" s="102"/>
      <c r="K550" s="102"/>
      <c r="L550" s="103"/>
      <c r="M550" s="102"/>
      <c r="N550" s="102"/>
      <c r="O550" s="102">
        <v>12000</v>
      </c>
      <c r="P550" s="102">
        <v>20000</v>
      </c>
    </row>
    <row r="551" spans="1:16" x14ac:dyDescent="0.25">
      <c r="A551" s="81" t="s">
        <v>24</v>
      </c>
      <c r="B551" s="81"/>
      <c r="C551" s="81" t="s">
        <v>222</v>
      </c>
      <c r="D551" s="81">
        <f>SUM(D541:D550)</f>
        <v>622</v>
      </c>
      <c r="E551" s="81"/>
      <c r="F551" s="81">
        <f>SUM(F541:F550)</f>
        <v>328</v>
      </c>
      <c r="G551" s="81">
        <f>SUM(G541:G550)</f>
        <v>435</v>
      </c>
      <c r="H551" s="81"/>
      <c r="I551" s="81">
        <f>SUM(I541:I550)</f>
        <v>1385</v>
      </c>
      <c r="J551" s="81">
        <f>SUM(J541:J550)</f>
        <v>102</v>
      </c>
      <c r="K551" s="81">
        <f>SUM(K541:K550)</f>
        <v>138</v>
      </c>
      <c r="L551" s="157">
        <v>1</v>
      </c>
      <c r="M551" s="81">
        <f>SUM(M542:M550)</f>
        <v>105</v>
      </c>
      <c r="N551" s="81">
        <f>SUM(N542:N550)</f>
        <v>2</v>
      </c>
      <c r="O551" s="81"/>
      <c r="P551" s="81"/>
    </row>
    <row r="552" spans="1:16" x14ac:dyDescent="0.25">
      <c r="A552" s="22" t="s">
        <v>117</v>
      </c>
    </row>
    <row r="553" spans="1:16" x14ac:dyDescent="0.25">
      <c r="A553" s="105" t="s">
        <v>25</v>
      </c>
      <c r="B553" s="105" t="s">
        <v>266</v>
      </c>
      <c r="C553" s="105" t="s">
        <v>752</v>
      </c>
      <c r="D553" s="105">
        <v>5</v>
      </c>
      <c r="E553" s="105"/>
      <c r="F553" s="105"/>
      <c r="G553" s="105"/>
      <c r="H553" s="105">
        <v>0</v>
      </c>
      <c r="I553" s="119">
        <f>SUM(D553:H553)</f>
        <v>5</v>
      </c>
      <c r="J553" s="105"/>
      <c r="K553" s="105"/>
      <c r="L553" s="209">
        <v>1</v>
      </c>
      <c r="M553" s="105"/>
      <c r="N553" s="105"/>
      <c r="O553" s="105"/>
      <c r="P553" s="105"/>
    </row>
    <row r="554" spans="1:16" x14ac:dyDescent="0.25">
      <c r="A554" s="105" t="s">
        <v>25</v>
      </c>
      <c r="B554" s="105" t="s">
        <v>266</v>
      </c>
      <c r="C554" s="105" t="s">
        <v>753</v>
      </c>
      <c r="D554" s="105">
        <v>8</v>
      </c>
      <c r="E554" s="105"/>
      <c r="F554" s="105"/>
      <c r="G554" s="105"/>
      <c r="H554" s="105"/>
      <c r="I554" s="119">
        <f t="shared" ref="I554:I560" si="22">SUM(D554:H554)</f>
        <v>8</v>
      </c>
      <c r="J554" s="105">
        <v>1</v>
      </c>
      <c r="K554" s="105"/>
      <c r="L554" s="209">
        <v>1</v>
      </c>
      <c r="M554" s="105"/>
      <c r="N554" s="105"/>
      <c r="O554" s="105"/>
      <c r="P554" s="105"/>
    </row>
    <row r="555" spans="1:16" ht="30" x14ac:dyDescent="0.25">
      <c r="A555" s="105" t="s">
        <v>25</v>
      </c>
      <c r="B555" s="105" t="s">
        <v>266</v>
      </c>
      <c r="C555" s="105" t="s">
        <v>756</v>
      </c>
      <c r="D555" s="105">
        <v>141</v>
      </c>
      <c r="E555" s="105"/>
      <c r="F555" s="105"/>
      <c r="G555" s="105">
        <v>11</v>
      </c>
      <c r="H555" s="105"/>
      <c r="I555" s="119">
        <f t="shared" si="22"/>
        <v>152</v>
      </c>
      <c r="J555" s="105">
        <v>29</v>
      </c>
      <c r="K555" s="105"/>
      <c r="L555" s="209">
        <v>1</v>
      </c>
      <c r="M555" s="105">
        <v>1</v>
      </c>
      <c r="N555" s="105"/>
      <c r="O555" s="105"/>
      <c r="P555" s="105"/>
    </row>
    <row r="556" spans="1:16" x14ac:dyDescent="0.25">
      <c r="A556" s="105" t="s">
        <v>25</v>
      </c>
      <c r="B556" s="105" t="s">
        <v>266</v>
      </c>
      <c r="C556" s="105" t="s">
        <v>754</v>
      </c>
      <c r="D556" s="105">
        <v>7</v>
      </c>
      <c r="E556" s="105"/>
      <c r="F556" s="105"/>
      <c r="G556" s="105">
        <v>2</v>
      </c>
      <c r="H556" s="105"/>
      <c r="I556" s="119">
        <f t="shared" si="22"/>
        <v>9</v>
      </c>
      <c r="J556" s="105">
        <v>2</v>
      </c>
      <c r="K556" s="105"/>
      <c r="L556" s="209">
        <v>1</v>
      </c>
      <c r="M556" s="105"/>
      <c r="N556" s="105"/>
      <c r="O556" s="105"/>
      <c r="P556" s="105"/>
    </row>
    <row r="557" spans="1:16" x14ac:dyDescent="0.25">
      <c r="A557" s="105" t="s">
        <v>25</v>
      </c>
      <c r="B557" s="105" t="s">
        <v>266</v>
      </c>
      <c r="C557" s="105" t="s">
        <v>757</v>
      </c>
      <c r="D557" s="105">
        <v>84</v>
      </c>
      <c r="E557" s="105"/>
      <c r="F557" s="105"/>
      <c r="G557" s="105">
        <v>3</v>
      </c>
      <c r="H557" s="105"/>
      <c r="I557" s="119">
        <f t="shared" si="22"/>
        <v>87</v>
      </c>
      <c r="J557" s="105">
        <v>24</v>
      </c>
      <c r="K557" s="105"/>
      <c r="L557" s="209">
        <v>1</v>
      </c>
      <c r="M557" s="105"/>
      <c r="N557" s="105">
        <v>1</v>
      </c>
      <c r="O557" s="105"/>
      <c r="P557" s="105"/>
    </row>
    <row r="558" spans="1:16" ht="30" x14ac:dyDescent="0.25">
      <c r="A558" s="105" t="s">
        <v>25</v>
      </c>
      <c r="B558" s="105" t="s">
        <v>266</v>
      </c>
      <c r="C558" s="105" t="s">
        <v>758</v>
      </c>
      <c r="D558" s="105">
        <v>30</v>
      </c>
      <c r="E558" s="105"/>
      <c r="F558" s="105"/>
      <c r="G558" s="105"/>
      <c r="H558" s="105"/>
      <c r="I558" s="119">
        <f t="shared" si="22"/>
        <v>30</v>
      </c>
      <c r="J558" s="105">
        <v>11</v>
      </c>
      <c r="K558" s="105"/>
      <c r="L558" s="209">
        <v>1</v>
      </c>
      <c r="M558" s="105"/>
      <c r="N558" s="105"/>
      <c r="O558" s="105"/>
      <c r="P558" s="105"/>
    </row>
    <row r="559" spans="1:16" x14ac:dyDescent="0.25">
      <c r="A559" s="105" t="s">
        <v>25</v>
      </c>
      <c r="B559" s="105" t="s">
        <v>266</v>
      </c>
      <c r="C559" s="105" t="s">
        <v>755</v>
      </c>
      <c r="D559" s="105">
        <v>12</v>
      </c>
      <c r="E559" s="105"/>
      <c r="F559" s="105"/>
      <c r="G559" s="105"/>
      <c r="H559" s="105"/>
      <c r="I559" s="119">
        <f t="shared" si="22"/>
        <v>12</v>
      </c>
      <c r="J559" s="105">
        <v>2</v>
      </c>
      <c r="K559" s="105"/>
      <c r="L559" s="209">
        <v>1</v>
      </c>
      <c r="M559" s="105"/>
      <c r="N559" s="105"/>
      <c r="O559" s="105"/>
      <c r="P559" s="105"/>
    </row>
    <row r="560" spans="1:16" x14ac:dyDescent="0.25">
      <c r="A560" s="119" t="s">
        <v>25</v>
      </c>
      <c r="B560" s="119"/>
      <c r="C560" s="119" t="s">
        <v>222</v>
      </c>
      <c r="D560" s="119">
        <f>SUM(D553:D559)</f>
        <v>287</v>
      </c>
      <c r="E560" s="119"/>
      <c r="F560" s="119"/>
      <c r="G560" s="119">
        <f>SUM(G553:G559)</f>
        <v>16</v>
      </c>
      <c r="H560" s="119">
        <f>SUM(H553:H559)</f>
        <v>0</v>
      </c>
      <c r="I560" s="119">
        <f t="shared" si="22"/>
        <v>303</v>
      </c>
      <c r="J560" s="119">
        <f>SUM(J553:J559)</f>
        <v>69</v>
      </c>
      <c r="K560" s="119">
        <f>SUM(K553:K559)</f>
        <v>0</v>
      </c>
      <c r="L560" s="210">
        <v>1</v>
      </c>
      <c r="M560" s="119">
        <f>SUM(M553:M559)</f>
        <v>1</v>
      </c>
      <c r="N560" s="119">
        <f>SUM(N553:N559)</f>
        <v>1</v>
      </c>
      <c r="O560" s="119"/>
      <c r="P560" s="119"/>
    </row>
    <row r="561" spans="1:16" x14ac:dyDescent="0.25">
      <c r="A561" s="22" t="s">
        <v>118</v>
      </c>
    </row>
    <row r="562" spans="1:16" x14ac:dyDescent="0.25">
      <c r="A562" s="105" t="s">
        <v>26</v>
      </c>
      <c r="B562" s="105" t="s">
        <v>266</v>
      </c>
      <c r="C562" s="105" t="s">
        <v>830</v>
      </c>
      <c r="D562" s="105">
        <v>37</v>
      </c>
      <c r="E562" s="105" t="s">
        <v>284</v>
      </c>
      <c r="F562" s="105"/>
      <c r="G562" s="105" t="s">
        <v>284</v>
      </c>
      <c r="H562" s="105" t="s">
        <v>284</v>
      </c>
      <c r="I562" s="119">
        <v>37</v>
      </c>
      <c r="J562" s="105">
        <v>10</v>
      </c>
      <c r="K562" s="105"/>
      <c r="L562" s="209">
        <v>0.9</v>
      </c>
      <c r="M562" s="105"/>
      <c r="N562" s="105"/>
      <c r="O562" s="105"/>
      <c r="P562" s="105"/>
    </row>
    <row r="563" spans="1:16" x14ac:dyDescent="0.25">
      <c r="A563" s="105" t="s">
        <v>26</v>
      </c>
      <c r="B563" s="105" t="s">
        <v>266</v>
      </c>
      <c r="C563" s="105" t="s">
        <v>831</v>
      </c>
      <c r="D563" s="105">
        <v>52</v>
      </c>
      <c r="E563" s="105" t="s">
        <v>284</v>
      </c>
      <c r="F563" s="105"/>
      <c r="G563" s="105" t="s">
        <v>284</v>
      </c>
      <c r="H563" s="105" t="s">
        <v>284</v>
      </c>
      <c r="I563" s="119">
        <v>52</v>
      </c>
      <c r="J563" s="105">
        <v>7</v>
      </c>
      <c r="K563" s="105"/>
      <c r="L563" s="209">
        <v>0.85</v>
      </c>
      <c r="M563" s="105"/>
      <c r="N563" s="105"/>
      <c r="O563" s="105"/>
      <c r="P563" s="105"/>
    </row>
    <row r="564" spans="1:16" ht="30" x14ac:dyDescent="0.25">
      <c r="A564" s="105" t="s">
        <v>26</v>
      </c>
      <c r="B564" s="105" t="s">
        <v>266</v>
      </c>
      <c r="C564" s="105" t="s">
        <v>832</v>
      </c>
      <c r="D564" s="105">
        <v>25</v>
      </c>
      <c r="E564" s="105" t="s">
        <v>284</v>
      </c>
      <c r="F564" s="105"/>
      <c r="G564" s="105" t="s">
        <v>284</v>
      </c>
      <c r="H564" s="105" t="s">
        <v>284</v>
      </c>
      <c r="I564" s="119">
        <v>25</v>
      </c>
      <c r="J564" s="105">
        <v>3</v>
      </c>
      <c r="K564" s="105"/>
      <c r="L564" s="209">
        <v>0.88</v>
      </c>
      <c r="M564" s="105"/>
      <c r="N564" s="105"/>
      <c r="O564" s="105"/>
      <c r="P564" s="105"/>
    </row>
    <row r="565" spans="1:16" x14ac:dyDescent="0.25">
      <c r="A565" s="105" t="s">
        <v>26</v>
      </c>
      <c r="B565" s="105" t="s">
        <v>266</v>
      </c>
      <c r="C565" s="105" t="s">
        <v>833</v>
      </c>
      <c r="D565" s="105"/>
      <c r="E565" s="105"/>
      <c r="F565" s="105"/>
      <c r="G565" s="105"/>
      <c r="H565" s="105"/>
      <c r="I565" s="119"/>
      <c r="J565" s="105"/>
      <c r="K565" s="105"/>
      <c r="L565" s="105"/>
      <c r="M565" s="105"/>
      <c r="N565" s="105"/>
      <c r="O565" s="105"/>
      <c r="P565" s="105"/>
    </row>
    <row r="566" spans="1:16" x14ac:dyDescent="0.25">
      <c r="A566" s="105" t="s">
        <v>26</v>
      </c>
      <c r="B566" s="105" t="s">
        <v>266</v>
      </c>
      <c r="C566" s="105" t="s">
        <v>771</v>
      </c>
      <c r="D566" s="105">
        <v>52</v>
      </c>
      <c r="E566" s="105" t="s">
        <v>284</v>
      </c>
      <c r="F566" s="105"/>
      <c r="G566" s="105" t="s">
        <v>284</v>
      </c>
      <c r="H566" s="105" t="s">
        <v>284</v>
      </c>
      <c r="I566" s="119">
        <v>52</v>
      </c>
      <c r="J566" s="105">
        <v>6</v>
      </c>
      <c r="K566" s="105"/>
      <c r="L566" s="209">
        <v>0.95</v>
      </c>
      <c r="M566" s="105"/>
      <c r="N566" s="105"/>
      <c r="O566" s="105"/>
      <c r="P566" s="105"/>
    </row>
    <row r="567" spans="1:16" x14ac:dyDescent="0.25">
      <c r="A567" s="105" t="s">
        <v>26</v>
      </c>
      <c r="B567" s="105" t="s">
        <v>266</v>
      </c>
      <c r="C567" s="105" t="s">
        <v>834</v>
      </c>
      <c r="D567" s="105">
        <v>53</v>
      </c>
      <c r="E567" s="105" t="s">
        <v>284</v>
      </c>
      <c r="F567" s="105"/>
      <c r="G567" s="105" t="s">
        <v>284</v>
      </c>
      <c r="H567" s="105" t="s">
        <v>284</v>
      </c>
      <c r="I567" s="119">
        <v>53</v>
      </c>
      <c r="J567" s="105">
        <v>6</v>
      </c>
      <c r="K567" s="105"/>
      <c r="L567" s="209">
        <v>0.96</v>
      </c>
      <c r="M567" s="105"/>
      <c r="N567" s="105"/>
      <c r="O567" s="105"/>
      <c r="P567" s="105"/>
    </row>
    <row r="568" spans="1:16" x14ac:dyDescent="0.25">
      <c r="A568" s="105" t="s">
        <v>26</v>
      </c>
      <c r="B568" s="105" t="s">
        <v>266</v>
      </c>
      <c r="C568" s="105" t="s">
        <v>835</v>
      </c>
      <c r="D568" s="105">
        <v>56</v>
      </c>
      <c r="E568" s="105" t="s">
        <v>284</v>
      </c>
      <c r="F568" s="105"/>
      <c r="G568" s="105" t="s">
        <v>284</v>
      </c>
      <c r="H568" s="105" t="s">
        <v>284</v>
      </c>
      <c r="I568" s="119">
        <v>56</v>
      </c>
      <c r="J568" s="105">
        <v>7</v>
      </c>
      <c r="K568" s="105"/>
      <c r="L568" s="209">
        <v>0.99</v>
      </c>
      <c r="M568" s="105"/>
      <c r="N568" s="105"/>
      <c r="O568" s="105"/>
      <c r="P568" s="105"/>
    </row>
    <row r="569" spans="1:16" x14ac:dyDescent="0.25">
      <c r="A569" s="119" t="s">
        <v>26</v>
      </c>
      <c r="B569" s="119"/>
      <c r="C569" s="119" t="s">
        <v>749</v>
      </c>
      <c r="D569" s="119">
        <f t="shared" ref="D569:J569" si="23">SUM(D562:D568)</f>
        <v>275</v>
      </c>
      <c r="E569" s="119">
        <f t="shared" si="23"/>
        <v>0</v>
      </c>
      <c r="F569" s="119">
        <f t="shared" si="23"/>
        <v>0</v>
      </c>
      <c r="G569" s="119">
        <f t="shared" si="23"/>
        <v>0</v>
      </c>
      <c r="H569" s="119">
        <f t="shared" si="23"/>
        <v>0</v>
      </c>
      <c r="I569" s="119">
        <f t="shared" si="23"/>
        <v>275</v>
      </c>
      <c r="J569" s="119">
        <f t="shared" si="23"/>
        <v>39</v>
      </c>
      <c r="K569" s="119"/>
      <c r="L569" s="210">
        <f>AVERAGE(L562:L568)</f>
        <v>0.92166666666666675</v>
      </c>
      <c r="M569" s="119"/>
      <c r="N569" s="119"/>
      <c r="O569" s="119"/>
      <c r="P569" s="119"/>
    </row>
    <row r="570" spans="1:16" x14ac:dyDescent="0.25">
      <c r="A570" s="22" t="s">
        <v>119</v>
      </c>
    </row>
    <row r="571" spans="1:16" x14ac:dyDescent="0.25">
      <c r="A571" s="102" t="s">
        <v>398</v>
      </c>
      <c r="B571" s="102" t="s">
        <v>185</v>
      </c>
      <c r="C571" s="105" t="s">
        <v>378</v>
      </c>
      <c r="D571" s="102">
        <f>SUMPRODUCT(([1]LIST!$E$2:$E$6000=1)*([1]LIST!$F$2:$F$6000=1)*([1]LIST!$H$2:$H$6000=1))</f>
        <v>0</v>
      </c>
      <c r="E571" s="102">
        <f>SUMPRODUCT(([1]LIST!$E$2:$E$6000=1)*([1]LIST!$F$2:$F$6000=1)*([1]LIST!$H$2:$H$6000=2))</f>
        <v>88</v>
      </c>
      <c r="F571" s="102"/>
      <c r="G571" s="102"/>
      <c r="H571" s="102"/>
      <c r="I571" s="81">
        <f t="shared" ref="I571:I580" si="24">D571+E571</f>
        <v>88</v>
      </c>
      <c r="J571" s="102">
        <f>SUMPRODUCT(([1]LIST!$E$2:$E$6000=1)*([1]LIST!$F$2:$F$6000=1)*([1]LIST!$H$2:$H$6000=2)*([1]LIST!$L$2:$L$6000=4))</f>
        <v>16</v>
      </c>
      <c r="K571" s="102"/>
      <c r="L571" s="103">
        <v>0.72</v>
      </c>
      <c r="M571" s="102">
        <f>SUMPRODUCT(([1]LIST!$E$2:$E$6000=1)*([1]LIST!$F$2:$F$6000=1)*([1]LIST!$M$2:$M$6000="SNG"))</f>
        <v>2</v>
      </c>
      <c r="N571" s="102">
        <f>SUMPRODUCT(([1]LIST!$E$2:$E$6000=1)*([1]LIST!$F$2:$F$6000=1)*([1]LIST!$M$2:$M$6000="D"))</f>
        <v>10</v>
      </c>
      <c r="O571" s="102"/>
      <c r="P571" s="102"/>
    </row>
    <row r="572" spans="1:16" x14ac:dyDescent="0.25">
      <c r="A572" s="102" t="s">
        <v>398</v>
      </c>
      <c r="B572" s="102" t="s">
        <v>185</v>
      </c>
      <c r="C572" s="105" t="s">
        <v>399</v>
      </c>
      <c r="D572" s="102">
        <f>SUMPRODUCT(([1]LIST!$E$2:$E$6000=1)*([1]LIST!$F$2:$F$6000=2)*([1]LIST!$H$2:$H$6000=1))</f>
        <v>0</v>
      </c>
      <c r="E572" s="102">
        <f>SUMPRODUCT(([1]LIST!$E$2:$E$6000=1)*([1]LIST!$F$2:$F$6000=2)*([1]LIST!$H$2:$H$6000=2))</f>
        <v>119</v>
      </c>
      <c r="F572" s="102"/>
      <c r="G572" s="102"/>
      <c r="H572" s="102"/>
      <c r="I572" s="81">
        <f t="shared" si="24"/>
        <v>119</v>
      </c>
      <c r="J572" s="102">
        <f>SUMPRODUCT(([1]LIST!$E$2:$E$6000=1)*([1]LIST!$F$2:$F$6000=2)*([1]LIST!$H$2:$H$6000=2)*([1]LIST!$L$2:$L$6000=4))</f>
        <v>31</v>
      </c>
      <c r="K572" s="102"/>
      <c r="L572" s="103">
        <v>0.72</v>
      </c>
      <c r="M572" s="102">
        <f>SUMPRODUCT(([1]LIST!$E$2:$E$6000=1)*([1]LIST!$F$2:$F$6000=2)*([1]LIST!$M$2:$M$6000="SNG"))</f>
        <v>5</v>
      </c>
      <c r="N572" s="102">
        <f>SUMPRODUCT(([1]LIST!$E$2:$E$6000=1)*([1]LIST!$F$2:$F$6000=2)*([1]LIST!$M$2:$M$6000="D"))</f>
        <v>21</v>
      </c>
      <c r="O572" s="102"/>
      <c r="P572" s="102"/>
    </row>
    <row r="573" spans="1:16" ht="30" x14ac:dyDescent="0.25">
      <c r="A573" s="102" t="s">
        <v>398</v>
      </c>
      <c r="B573" s="102" t="s">
        <v>185</v>
      </c>
      <c r="C573" s="105" t="s">
        <v>400</v>
      </c>
      <c r="D573" s="102">
        <f>SUMPRODUCT(([1]LIST!$E$2:$E$6000=1)*([1]LIST!$F$2:$F$6000=3)*([1]LIST!$H$2:$H$6000=1))</f>
        <v>0</v>
      </c>
      <c r="E573" s="102">
        <f>SUMPRODUCT(([1]LIST!$E$2:$E$6000=1)*([1]LIST!$F$2:$F$6000=3)*([1]LIST!$H$2:$H$6000=2))</f>
        <v>85</v>
      </c>
      <c r="F573" s="102"/>
      <c r="G573" s="102"/>
      <c r="H573" s="102"/>
      <c r="I573" s="81">
        <f t="shared" si="24"/>
        <v>85</v>
      </c>
      <c r="J573" s="102">
        <f>SUMPRODUCT(([1]LIST!$E$2:$E$6000=1)*([1]LIST!$F$2:$F$6000=3)*([1]LIST!$H$2:$H$6000=2)*([1]LIST!$L$2:$L$6000=4))</f>
        <v>14</v>
      </c>
      <c r="K573" s="102"/>
      <c r="L573" s="103">
        <v>0.72</v>
      </c>
      <c r="M573" s="102">
        <f>SUMPRODUCT(([1]LIST!$E$2:$E$6000=1)*([1]LIST!$F$2:$F$6000=3)*([1]LIST!$M$2:$M$6000="SNG"))</f>
        <v>7</v>
      </c>
      <c r="N573" s="102">
        <f>SUMPRODUCT(([1]LIST!$E$2:$E$6000=1)*([1]LIST!$F$2:$F$6000=3)*([1]LIST!$M$2:$M$6000="D"))</f>
        <v>14</v>
      </c>
      <c r="O573" s="102"/>
      <c r="P573" s="102"/>
    </row>
    <row r="574" spans="1:16" ht="30" x14ac:dyDescent="0.25">
      <c r="A574" s="102" t="s">
        <v>398</v>
      </c>
      <c r="B574" s="102" t="s">
        <v>185</v>
      </c>
      <c r="C574" s="105" t="s">
        <v>401</v>
      </c>
      <c r="D574" s="102">
        <f>SUMPRODUCT(([1]LIST!$E$2:$E$6000=1)*([1]LIST!$F$2:$F$6000=4)*([1]LIST!$H$2:$H$6000=1))</f>
        <v>32</v>
      </c>
      <c r="E574" s="102">
        <f>SUMPRODUCT(([1]LIST!$E$2:$E$6000=1)*([1]LIST!$F$2:$F$6000=4)*([1]LIST!$H$2:$H$6000=2))</f>
        <v>83</v>
      </c>
      <c r="F574" s="102"/>
      <c r="G574" s="102"/>
      <c r="H574" s="102"/>
      <c r="I574" s="81">
        <f t="shared" si="24"/>
        <v>115</v>
      </c>
      <c r="J574" s="102">
        <f>SUMPRODUCT(([1]LIST!$E$2:$E$6000=1)*([1]LIST!$F$2:$F$6000=4)*([1]LIST!$H$2:$H$6000=2)*([1]LIST!$L$2:$L$6000=4))</f>
        <v>26</v>
      </c>
      <c r="K574" s="102"/>
      <c r="L574" s="103">
        <v>0.72</v>
      </c>
      <c r="M574" s="102">
        <f>SUMPRODUCT(([1]LIST!$E$2:$E$6000=1)*([1]LIST!$F$2:$F$6000=4)*([1]LIST!$M$2:$M$6000="SNG"))</f>
        <v>15</v>
      </c>
      <c r="N574" s="102">
        <f>SUMPRODUCT(([1]LIST!$E$2:$E$6000=1)*([1]LIST!$F$2:$F$6000=4)*([1]LIST!$M$2:$M$6000="D"))</f>
        <v>15</v>
      </c>
      <c r="O574" s="102"/>
      <c r="P574" s="102"/>
    </row>
    <row r="575" spans="1:16" ht="30" x14ac:dyDescent="0.25">
      <c r="A575" s="102" t="s">
        <v>398</v>
      </c>
      <c r="B575" s="102" t="s">
        <v>185</v>
      </c>
      <c r="C575" s="105" t="s">
        <v>402</v>
      </c>
      <c r="D575" s="102">
        <f>SUMPRODUCT(([1]LIST!$E$2:$E$6000=1)*([1]LIST!$F$2:$F$6000=5)*([1]LIST!$H$2:$H$6000=1))</f>
        <v>0</v>
      </c>
      <c r="E575" s="102">
        <f>SUMPRODUCT(([1]LIST!$E$2:$E$6000=1)*([1]LIST!$F$2:$F$6000=5)*([1]LIST!$H$2:$H$6000=2))</f>
        <v>73</v>
      </c>
      <c r="F575" s="102"/>
      <c r="G575" s="102"/>
      <c r="H575" s="102"/>
      <c r="I575" s="81">
        <f t="shared" si="24"/>
        <v>73</v>
      </c>
      <c r="J575" s="102">
        <f>SUMPRODUCT(([1]LIST!$E$2:$E$6000=1)*([1]LIST!$F$2:$F$6000=5)*([1]LIST!$H$2:$H$6000=2)*([1]LIST!$L$2:$L$6000=4))</f>
        <v>11</v>
      </c>
      <c r="K575" s="102"/>
      <c r="L575" s="103">
        <v>0.72</v>
      </c>
      <c r="M575" s="102">
        <f>SUMPRODUCT(([1]LIST!$E$2:$E$6000=1)*([1]LIST!$F$2:$F$6000=5)*([1]LIST!$M$2:$M$6000="SNG"))</f>
        <v>0</v>
      </c>
      <c r="N575" s="102">
        <f>SUMPRODUCT(([1]LIST!$E$2:$E$6000=1)*([1]LIST!$F$2:$F$6000=5)*([1]LIST!$M$2:$M$6000="D"))</f>
        <v>18</v>
      </c>
      <c r="O575" s="102"/>
      <c r="P575" s="102"/>
    </row>
    <row r="576" spans="1:16" x14ac:dyDescent="0.25">
      <c r="A576" s="102" t="s">
        <v>398</v>
      </c>
      <c r="B576" s="102" t="s">
        <v>185</v>
      </c>
      <c r="C576" s="105" t="s">
        <v>250</v>
      </c>
      <c r="D576" s="102">
        <f>SUMPRODUCT(([1]LIST!$E$2:$E$6000=1)*([1]LIST!$F$2:$F$6000=6)*([1]LIST!$H$2:$H$6000=1))</f>
        <v>0</v>
      </c>
      <c r="E576" s="102">
        <f>SUMPRODUCT(([1]LIST!$E$2:$E$6000=1)*([1]LIST!$F$2:$F$6000=6)*([1]LIST!$H$2:$H$6000=2))</f>
        <v>83</v>
      </c>
      <c r="F576" s="102"/>
      <c r="G576" s="102"/>
      <c r="H576" s="102"/>
      <c r="I576" s="81">
        <f t="shared" si="24"/>
        <v>83</v>
      </c>
      <c r="J576" s="102">
        <f>SUMPRODUCT(([1]LIST!$E$2:$E$6000=1)*([1]LIST!$F$2:$F$6000=6)*([1]LIST!$H$2:$H$6000=2)*([1]LIST!$L$2:$L$6000=4))</f>
        <v>19</v>
      </c>
      <c r="K576" s="102"/>
      <c r="L576" s="103">
        <v>0.72</v>
      </c>
      <c r="M576" s="102">
        <f>SUMPRODUCT(([1]LIST!$E$2:$E$6000=1)*([1]LIST!$F$2:$F$6000=6)*([1]LIST!$M$2:$M$6000="SNG"))</f>
        <v>2</v>
      </c>
      <c r="N576" s="102">
        <f>SUMPRODUCT(([1]LIST!$E$2:$E$6000=1)*([1]LIST!$F$2:$F$6000=6)*([1]LIST!$M$2:$M$6000="D"))</f>
        <v>11</v>
      </c>
      <c r="O576" s="102"/>
      <c r="P576" s="102"/>
    </row>
    <row r="577" spans="1:16" x14ac:dyDescent="0.25">
      <c r="A577" s="102" t="s">
        <v>398</v>
      </c>
      <c r="B577" s="102" t="s">
        <v>185</v>
      </c>
      <c r="C577" s="105" t="s">
        <v>257</v>
      </c>
      <c r="D577" s="102">
        <f>SUMPRODUCT(([1]LIST!$E$2:$E$6000=1)*([1]LIST!$F$2:$F$6000=7)*([1]LIST!$H$2:$H$6000=1))</f>
        <v>0</v>
      </c>
      <c r="E577" s="102">
        <f>SUMPRODUCT(([1]LIST!$E$2:$E$6000=1)*([1]LIST!$F$2:$F$6000=7)*([1]LIST!$H$2:$H$6000=2))</f>
        <v>50</v>
      </c>
      <c r="F577" s="102"/>
      <c r="G577" s="102"/>
      <c r="H577" s="102"/>
      <c r="I577" s="81">
        <f t="shared" si="24"/>
        <v>50</v>
      </c>
      <c r="J577" s="102">
        <f>SUMPRODUCT(([1]LIST!$E$2:$E$6000=1)*([1]LIST!$F$2:$F$6000=7)*([1]LIST!$H$2:$H$6000=2)*([1]LIST!$L$2:$L$6000=4))</f>
        <v>9</v>
      </c>
      <c r="K577" s="102"/>
      <c r="L577" s="103">
        <v>0.72</v>
      </c>
      <c r="M577" s="102">
        <f>SUMPRODUCT(([1]LIST!$E$2:$E$6000=1)*([1]LIST!$F$2:$F$6000=7)*([1]LIST!$M$2:$M$6000="SNG"))</f>
        <v>2</v>
      </c>
      <c r="N577" s="102">
        <f>SUMPRODUCT(([1]LIST!$E$2:$E$6000=1)*([1]LIST!$F$2:$F$6000=7)*([1]LIST!$M$2:$M$6000="D"))</f>
        <v>2</v>
      </c>
      <c r="O577" s="102"/>
      <c r="P577" s="102"/>
    </row>
    <row r="578" spans="1:16" ht="45" x14ac:dyDescent="0.25">
      <c r="A578" s="102" t="s">
        <v>398</v>
      </c>
      <c r="B578" s="102" t="s">
        <v>185</v>
      </c>
      <c r="C578" s="105" t="s">
        <v>403</v>
      </c>
      <c r="D578" s="102">
        <f>SUMPRODUCT(([1]LIST!$E$2:$E$6000=1)*([1]LIST!$F$2:$F$6000=8)*([1]LIST!$H$2:$H$6000=1))</f>
        <v>0</v>
      </c>
      <c r="E578" s="102">
        <f>SUMPRODUCT(([1]LIST!$E$2:$E$6000=1)*([1]LIST!$F$2:$F$6000=8)*([1]LIST!$H$2:$H$6000=2))</f>
        <v>108</v>
      </c>
      <c r="F578" s="102"/>
      <c r="G578" s="102"/>
      <c r="H578" s="102"/>
      <c r="I578" s="81">
        <f t="shared" si="24"/>
        <v>108</v>
      </c>
      <c r="J578" s="102">
        <f>SUMPRODUCT(([1]LIST!$E$2:$E$6000=1)*([1]LIST!$F$2:$F$6000=8)*([1]LIST!$H$2:$H$6000=2)*([1]LIST!$L$2:$L$6000=4))</f>
        <v>23</v>
      </c>
      <c r="K578" s="102"/>
      <c r="L578" s="103">
        <v>0.72</v>
      </c>
      <c r="M578" s="102">
        <f>SUMPRODUCT(([1]LIST!$E$2:$E$6000=1)*([1]LIST!$F$2:$F$6000=8)*([1]LIST!$M$2:$M$6000="SNG"))</f>
        <v>13</v>
      </c>
      <c r="N578" s="102">
        <f>SUMPRODUCT(([1]LIST!$E$2:$E$6000=1)*([1]LIST!$F$2:$F$6000=8)*([1]LIST!$M$2:$M$6000="D"))</f>
        <v>11</v>
      </c>
      <c r="O578" s="102"/>
      <c r="P578" s="102"/>
    </row>
    <row r="579" spans="1:16" ht="30" x14ac:dyDescent="0.25">
      <c r="A579" s="102" t="s">
        <v>398</v>
      </c>
      <c r="B579" s="102" t="s">
        <v>185</v>
      </c>
      <c r="C579" s="105" t="s">
        <v>404</v>
      </c>
      <c r="D579" s="102">
        <f>SUMPRODUCT(([1]LIST!$E$2:$E$6000=1)*([1]LIST!$F$2:$F$6000=9)*([1]LIST!$H$2:$H$6000=1))</f>
        <v>0</v>
      </c>
      <c r="E579" s="102">
        <f>SUMPRODUCT(([1]LIST!$E$2:$E$6000=1)*([1]LIST!$F$2:$F$6000=9)*([1]LIST!$H$2:$H$6000=2))</f>
        <v>200</v>
      </c>
      <c r="F579" s="102"/>
      <c r="G579" s="102"/>
      <c r="H579" s="102"/>
      <c r="I579" s="81">
        <f t="shared" si="24"/>
        <v>200</v>
      </c>
      <c r="J579" s="102">
        <f>SUMPRODUCT(([1]LIST!$E$2:$E$6000=1)*([1]LIST!$F$2:$F$6000=9)*([1]LIST!$H$2:$H$6000=2)*([1]LIST!$L$2:$L$6000=4))</f>
        <v>23</v>
      </c>
      <c r="K579" s="102"/>
      <c r="L579" s="103">
        <v>0.72</v>
      </c>
      <c r="M579" s="102">
        <f>SUMPRODUCT(([1]LIST!$E$2:$E$6000=1)*([1]LIST!$F$2:$F$6000=9)*([1]LIST!$M$2:$M$6000="SNG"))</f>
        <v>12</v>
      </c>
      <c r="N579" s="102">
        <f>SUMPRODUCT(([1]LIST!$E$2:$E$6000=1)*([1]LIST!$F$2:$F$6000=9)*([1]LIST!$M$2:$M$6000="D"))</f>
        <v>20</v>
      </c>
      <c r="O579" s="102"/>
      <c r="P579" s="102"/>
    </row>
    <row r="580" spans="1:16" ht="30" x14ac:dyDescent="0.25">
      <c r="A580" s="102" t="s">
        <v>398</v>
      </c>
      <c r="B580" s="102" t="s">
        <v>185</v>
      </c>
      <c r="C580" s="105" t="s">
        <v>405</v>
      </c>
      <c r="D580" s="102">
        <f>SUMPRODUCT(([1]LIST!$E$2:$E$6000=1)*([1]LIST!$F$2:$F$6000=59)*([1]LIST!$H$2:$H$6000=1))</f>
        <v>0</v>
      </c>
      <c r="E580" s="102">
        <f>SUMPRODUCT(([1]LIST!$E$2:$E$6000=1)*([1]LIST!$F$2:$F$6000=59)*([1]LIST!$H$2:$H$6000=2))</f>
        <v>8</v>
      </c>
      <c r="F580" s="102"/>
      <c r="G580" s="102"/>
      <c r="H580" s="102"/>
      <c r="I580" s="81">
        <f t="shared" si="24"/>
        <v>8</v>
      </c>
      <c r="J580" s="102">
        <f>SUMPRODUCT(([1]LIST!$E$2:$E$6000=1)*([1]LIST!$F$2:$F$6000=59)*([1]LIST!$H$2:$H$6000=2)*([1]LIST!$L$2:$L$6000=4))</f>
        <v>8</v>
      </c>
      <c r="K580" s="102"/>
      <c r="L580" s="103">
        <v>0.72</v>
      </c>
      <c r="M580" s="102">
        <f>SUMPRODUCT(([1]LIST!$E$2:$E$6000=1)*([1]LIST!$F$2:$F$6000=59)*([1]LIST!$M$2:$M$6000="SNG"))</f>
        <v>2</v>
      </c>
      <c r="N580" s="102">
        <f>SUMPRODUCT(([1]LIST!$E$2:$E$6000=1)*([1]LIST!$F$2:$F$6000=59)*([1]LIST!$M$2:$M$6000="D"))</f>
        <v>1</v>
      </c>
      <c r="O580" s="102"/>
      <c r="P580" s="102"/>
    </row>
    <row r="581" spans="1:16" x14ac:dyDescent="0.25">
      <c r="A581" s="102" t="s">
        <v>398</v>
      </c>
      <c r="B581" s="102" t="s">
        <v>185</v>
      </c>
      <c r="C581" s="105" t="s">
        <v>188</v>
      </c>
      <c r="D581" s="102">
        <f>SUMPRODUCT(([1]LIST!$E$2:$E$6000=2)*([1]LIST!$F$2:$F$6000=1)*([1]LIST!$H$2:$H$6000=1))</f>
        <v>0</v>
      </c>
      <c r="E581" s="102">
        <f>SUMPRODUCT(([1]LIST!$E$2:$E$6000=2)*([1]LIST!$F$2:$F$6000=1)*([1]LIST!$H$2:$H$6000=2))</f>
        <v>145</v>
      </c>
      <c r="F581" s="102"/>
      <c r="G581" s="102"/>
      <c r="H581" s="102"/>
      <c r="I581" s="81">
        <f t="shared" ref="I581:I610" si="25">D581+E581</f>
        <v>145</v>
      </c>
      <c r="J581" s="102">
        <f>SUMPRODUCT(([1]LIST!$E$2:$E$6000=2)*([1]LIST!$F$2:$F$6000=1)*([1]LIST!$H$2:$H$6000=2)*([1]LIST!$L$2:$L$6000=4))</f>
        <v>31</v>
      </c>
      <c r="K581" s="102"/>
      <c r="L581" s="103">
        <v>0.72</v>
      </c>
      <c r="M581" s="102">
        <f>SUMPRODUCT(([1]LIST!$E$2:$E$6000=2)*([1]LIST!$F$2:$F$6000=1)*([1]LIST!$M$2:$M$6000="SNG"))</f>
        <v>10</v>
      </c>
      <c r="N581" s="102">
        <f>SUMPRODUCT(([1]LIST!$E$2:$E$6000=2)*([1]LIST!$F$2:$F$6000=1)*([1]LIST!$M$2:$M$6000="D"))</f>
        <v>9</v>
      </c>
      <c r="O581" s="102"/>
      <c r="P581" s="102"/>
    </row>
    <row r="582" spans="1:16" x14ac:dyDescent="0.25">
      <c r="A582" s="102" t="s">
        <v>398</v>
      </c>
      <c r="B582" s="102" t="s">
        <v>185</v>
      </c>
      <c r="C582" s="105" t="s">
        <v>189</v>
      </c>
      <c r="D582" s="102">
        <f>SUMPRODUCT(([1]LIST!$E$2:$E$6000=2)*([1]LIST!$F$2:$F$6000=2)*([1]LIST!$H$2:$H$6000=1))</f>
        <v>0</v>
      </c>
      <c r="E582" s="102">
        <f>SUMPRODUCT(([1]LIST!$E$2:$E$6000=2)*([1]LIST!$F$2:$F$6000=2)*([1]LIST!$H$2:$H$6000=2))</f>
        <v>184</v>
      </c>
      <c r="F582" s="102"/>
      <c r="G582" s="102"/>
      <c r="H582" s="102"/>
      <c r="I582" s="81">
        <f t="shared" si="25"/>
        <v>184</v>
      </c>
      <c r="J582" s="102">
        <f>SUMPRODUCT(([1]LIST!$E$2:$E$6000=2)*([1]LIST!$F$2:$F$6000=2)*([1]LIST!$H$2:$H$6000=2)*([1]LIST!$L$2:$L$6000=4))</f>
        <v>42</v>
      </c>
      <c r="K582" s="102"/>
      <c r="L582" s="103">
        <v>0.72</v>
      </c>
      <c r="M582" s="102">
        <f>SUMPRODUCT(([1]LIST!$E$2:$E$6000=2)*([1]LIST!$F$2:$F$6000=2)*([1]LIST!$M$2:$M$6000="SNG"))</f>
        <v>18</v>
      </c>
      <c r="N582" s="102">
        <f>SUMPRODUCT(([1]LIST!$E$2:$E$6000=2)*([1]LIST!$F$2:$F$6000=2)*([1]LIST!$M$2:$M$6000="D"))</f>
        <v>12</v>
      </c>
      <c r="O582" s="102"/>
      <c r="P582" s="102"/>
    </row>
    <row r="583" spans="1:16" x14ac:dyDescent="0.25">
      <c r="A583" s="102" t="s">
        <v>398</v>
      </c>
      <c r="B583" s="102" t="s">
        <v>185</v>
      </c>
      <c r="C583" s="105" t="s">
        <v>269</v>
      </c>
      <c r="D583" s="102">
        <f>SUMPRODUCT(([1]LIST!$E$2:$E$6000=2)*([1]LIST!$F$2:$F$6000=4)*([1]LIST!$H$2:$H$6000=1))</f>
        <v>1</v>
      </c>
      <c r="E583" s="102">
        <f>SUMPRODUCT(([1]LIST!$E$2:$E$6000=2)*([1]LIST!$F$2:$F$6000=4)*([1]LIST!$H$2:$H$6000=2))</f>
        <v>151</v>
      </c>
      <c r="F583" s="102"/>
      <c r="G583" s="102"/>
      <c r="H583" s="102"/>
      <c r="I583" s="81">
        <f t="shared" si="25"/>
        <v>152</v>
      </c>
      <c r="J583" s="102">
        <f>SUMPRODUCT(([1]LIST!$E$2:$E$6000=2)*([1]LIST!$F$2:$F$6000=4)*([1]LIST!$H$2:$H$6000=2)*([1]LIST!$L$2:$L$6000=4))</f>
        <v>32</v>
      </c>
      <c r="K583" s="102"/>
      <c r="L583" s="103">
        <v>0.72</v>
      </c>
      <c r="M583" s="102">
        <f>SUMPRODUCT(([1]LIST!$E$2:$E$6000=2)*([1]LIST!$F$2:$F$6000=4)*([1]LIST!$M$2:$M$6000="SNG"))</f>
        <v>22</v>
      </c>
      <c r="N583" s="102">
        <f>SUMPRODUCT(([1]LIST!$E$2:$E$6000=2)*([1]LIST!$F$2:$F$6000=4)*([1]LIST!$M$2:$M$6000="D"))</f>
        <v>21</v>
      </c>
      <c r="O583" s="102"/>
      <c r="P583" s="102"/>
    </row>
    <row r="584" spans="1:16" x14ac:dyDescent="0.25">
      <c r="A584" s="102" t="s">
        <v>398</v>
      </c>
      <c r="B584" s="102" t="s">
        <v>185</v>
      </c>
      <c r="C584" s="105" t="s">
        <v>406</v>
      </c>
      <c r="D584" s="102">
        <f>SUMPRODUCT(([1]LIST!$E$2:$E$6000=2)*([1]LIST!$F$2:$F$6000=5)*([1]LIST!$H$2:$H$6000=1))</f>
        <v>1</v>
      </c>
      <c r="E584" s="102">
        <f>SUMPRODUCT(([1]LIST!$E$2:$E$6000=2)*([1]LIST!$F$2:$F$6000=5)*([1]LIST!$H$2:$H$6000=2))</f>
        <v>175</v>
      </c>
      <c r="F584" s="102"/>
      <c r="G584" s="102"/>
      <c r="H584" s="102"/>
      <c r="I584" s="81">
        <f t="shared" si="25"/>
        <v>176</v>
      </c>
      <c r="J584" s="102">
        <f>SUMPRODUCT(([1]LIST!$E$2:$E$6000=2)*([1]LIST!$F$2:$F$6000=5)*([1]LIST!$H$2:$H$6000=2)*([1]LIST!$L$2:$L$6000=4))</f>
        <v>40</v>
      </c>
      <c r="K584" s="102"/>
      <c r="L584" s="103">
        <v>0.72</v>
      </c>
      <c r="M584" s="102">
        <f>SUMPRODUCT(([1]LIST!$E$2:$E$6000=2)*([1]LIST!$F$2:$F$6000=5)*([1]LIST!$M$2:$M$6000="SNG"))</f>
        <v>14</v>
      </c>
      <c r="N584" s="102">
        <f>SUMPRODUCT(([1]LIST!$E$2:$E$6000=2)*([1]LIST!$F$2:$F$6000=5)*([1]LIST!$M$2:$M$6000="D"))</f>
        <v>7</v>
      </c>
      <c r="O584" s="102"/>
      <c r="P584" s="102"/>
    </row>
    <row r="585" spans="1:16" x14ac:dyDescent="0.25">
      <c r="A585" s="102" t="s">
        <v>398</v>
      </c>
      <c r="B585" s="102" t="s">
        <v>185</v>
      </c>
      <c r="C585" s="105" t="s">
        <v>247</v>
      </c>
      <c r="D585" s="102">
        <f>SUMPRODUCT(([1]LIST!$E$2:$E$6000=3)*([1]LIST!$F$2:$F$6000=1)*([1]LIST!$H$2:$H$6000=1))</f>
        <v>1</v>
      </c>
      <c r="E585" s="102">
        <f>SUMPRODUCT(([1]LIST!$E$2:$E$6000=3)*([1]LIST!$F$2:$F$6000=1)*([1]LIST!$H$2:$H$6000=2))</f>
        <v>166</v>
      </c>
      <c r="F585" s="102"/>
      <c r="G585" s="102"/>
      <c r="H585" s="102"/>
      <c r="I585" s="81">
        <f t="shared" si="25"/>
        <v>167</v>
      </c>
      <c r="J585" s="102">
        <f>SUMPRODUCT(([1]LIST!$E$2:$E$6000=3)*([1]LIST!$F$2:$F$6000=1)*([1]LIST!$H$2:$H$6000=2)*([1]LIST!$L$2:$L$6000=4))</f>
        <v>35</v>
      </c>
      <c r="K585" s="102"/>
      <c r="L585" s="103">
        <v>0.72</v>
      </c>
      <c r="M585" s="102">
        <f>SUMPRODUCT(([1]LIST!$E$2:$E$6000=3)*([1]LIST!$F$2:$F$6000=1)*([1]LIST!$M$2:$M$6000="SNG"))</f>
        <v>7</v>
      </c>
      <c r="N585" s="102">
        <f>SUMPRODUCT(([1]LIST!$E$2:$E$6000=3)*([1]LIST!$F$2:$F$6000=1)*([1]LIST!$M$2:$M$6000="D"))</f>
        <v>13</v>
      </c>
      <c r="O585" s="102"/>
      <c r="P585" s="102"/>
    </row>
    <row r="586" spans="1:16" ht="30" x14ac:dyDescent="0.25">
      <c r="A586" s="102" t="s">
        <v>398</v>
      </c>
      <c r="B586" s="102" t="s">
        <v>185</v>
      </c>
      <c r="C586" s="105" t="s">
        <v>407</v>
      </c>
      <c r="D586" s="102">
        <f>SUMPRODUCT(([1]LIST!$E$2:$E$6000=3)*([1]LIST!$F$2:$F$6000=2)*([1]LIST!$H$2:$H$6000=1))</f>
        <v>0</v>
      </c>
      <c r="E586" s="102">
        <f>SUMPRODUCT(([1]LIST!$E$2:$E$6000=3)*([1]LIST!$F$2:$F$6000=2)*([1]LIST!$H$2:$H$6000=2))</f>
        <v>183</v>
      </c>
      <c r="F586" s="102"/>
      <c r="G586" s="102"/>
      <c r="H586" s="102"/>
      <c r="I586" s="81">
        <f t="shared" si="25"/>
        <v>183</v>
      </c>
      <c r="J586" s="102">
        <f>SUMPRODUCT(([1]LIST!$E$2:$E$6000=3)*([1]LIST!$F$2:$F$6000=2)*([1]LIST!$H$2:$H$6000=2)*([1]LIST!$L$2:$L$6000=4))</f>
        <v>44</v>
      </c>
      <c r="K586" s="102"/>
      <c r="L586" s="103">
        <v>0.72</v>
      </c>
      <c r="M586" s="102">
        <f>SUMPRODUCT(([1]LIST!$E$2:$E$6000=3)*([1]LIST!$F$2:$F$6000=2)*([1]LIST!$M$2:$M$6000="SNG"))</f>
        <v>9</v>
      </c>
      <c r="N586" s="102">
        <f>SUMPRODUCT(([1]LIST!$E$2:$E$6000=3)*([1]LIST!$F$2:$F$6000=2)*([1]LIST!$M$2:$M$6000="D"))</f>
        <v>24</v>
      </c>
      <c r="O586" s="102"/>
      <c r="P586" s="102"/>
    </row>
    <row r="587" spans="1:16" x14ac:dyDescent="0.25">
      <c r="A587" s="102" t="s">
        <v>398</v>
      </c>
      <c r="B587" s="102" t="s">
        <v>185</v>
      </c>
      <c r="C587" s="105" t="s">
        <v>408</v>
      </c>
      <c r="D587" s="102">
        <f>SUMPRODUCT(([1]LIST!$E$2:$E$6000=3)*([1]LIST!$F$2:$F$6000=3)*([1]LIST!$H$2:$H$6000=1))</f>
        <v>0</v>
      </c>
      <c r="E587" s="102">
        <f>SUMPRODUCT(([1]LIST!$E$2:$E$6000=3)*([1]LIST!$F$2:$F$6000=3)*([1]LIST!$H$2:$H$6000=2))</f>
        <v>208</v>
      </c>
      <c r="F587" s="102"/>
      <c r="G587" s="102"/>
      <c r="H587" s="102"/>
      <c r="I587" s="81">
        <f t="shared" si="25"/>
        <v>208</v>
      </c>
      <c r="J587" s="102">
        <f>SUMPRODUCT(([1]LIST!$E$2:$E$6000=3)*([1]LIST!$F$2:$F$6000=3)*([1]LIST!$H$2:$H$6000=2)*([1]LIST!$L$2:$L$6000=4))</f>
        <v>43</v>
      </c>
      <c r="K587" s="102"/>
      <c r="L587" s="103">
        <v>0.72</v>
      </c>
      <c r="M587" s="102">
        <f>SUMPRODUCT(([1]LIST!$E$2:$E$6000=3)*([1]LIST!$F$2:$F$6000=3)*([1]LIST!$M$2:$M$6000="SNG"))</f>
        <v>9</v>
      </c>
      <c r="N587" s="102">
        <f>SUMPRODUCT(([1]LIST!$E$2:$E$6000=3)*([1]LIST!$F$2:$F$6000=3)*([1]LIST!$M$2:$M$6000="D"))</f>
        <v>23</v>
      </c>
      <c r="O587" s="102"/>
      <c r="P587" s="102"/>
    </row>
    <row r="588" spans="1:16" x14ac:dyDescent="0.25">
      <c r="A588" s="102" t="s">
        <v>398</v>
      </c>
      <c r="B588" s="102" t="s">
        <v>185</v>
      </c>
      <c r="C588" s="105" t="s">
        <v>388</v>
      </c>
      <c r="D588" s="102">
        <f>SUMPRODUCT(([1]LIST!$E$2:$E$6000=4)*([1]LIST!$F$2:$F$6000=1)*([1]LIST!$H$2:$H$6000=1))</f>
        <v>52</v>
      </c>
      <c r="E588" s="102">
        <f>SUMPRODUCT(([1]LIST!$E$2:$E$6000=4)*([1]LIST!$F$2:$F$6000=1)*([1]LIST!$H$2:$H$6000=2))</f>
        <v>124</v>
      </c>
      <c r="F588" s="102"/>
      <c r="G588" s="102"/>
      <c r="H588" s="102"/>
      <c r="I588" s="81">
        <f t="shared" si="25"/>
        <v>176</v>
      </c>
      <c r="J588" s="102">
        <v>45</v>
      </c>
      <c r="K588" s="102"/>
      <c r="L588" s="103">
        <v>0.72</v>
      </c>
      <c r="M588" s="102">
        <f>SUMPRODUCT(([1]LIST!$E$2:$E$6000=4)*([1]LIST!$F$2:$F$6000=1)*([1]LIST!$M$2:$M$6000="SNG"))</f>
        <v>10</v>
      </c>
      <c r="N588" s="102">
        <f>SUMPRODUCT(([1]LIST!$E$2:$E$6000=4)*([1]LIST!$F$2:$F$6000=1)*([1]LIST!$M$2:$M$6000="D"))</f>
        <v>8</v>
      </c>
      <c r="O588" s="102"/>
      <c r="P588" s="102"/>
    </row>
    <row r="589" spans="1:16" ht="30" x14ac:dyDescent="0.25">
      <c r="A589" s="102" t="s">
        <v>398</v>
      </c>
      <c r="B589" s="102" t="s">
        <v>185</v>
      </c>
      <c r="C589" s="105" t="s">
        <v>271</v>
      </c>
      <c r="D589" s="102">
        <f>SUMPRODUCT(([1]LIST!$E$2:$E$6000=4)*([1]LIST!$F$2:$F$6000=2)*([1]LIST!$H$2:$H$6000=1))</f>
        <v>4</v>
      </c>
      <c r="E589" s="102">
        <f>SUMPRODUCT(([1]LIST!$E$2:$E$6000=4)*([1]LIST!$F$2:$F$6000=2)*([1]LIST!$H$2:$H$6000=2))</f>
        <v>81</v>
      </c>
      <c r="F589" s="102"/>
      <c r="G589" s="102"/>
      <c r="H589" s="102"/>
      <c r="I589" s="81">
        <f t="shared" si="25"/>
        <v>85</v>
      </c>
      <c r="J589" s="102">
        <v>12</v>
      </c>
      <c r="K589" s="102"/>
      <c r="L589" s="103">
        <v>0.72</v>
      </c>
      <c r="M589" s="102">
        <f>SUMPRODUCT(([1]LIST!$E$2:$E$6000=4)*([1]LIST!$F$2:$F$6000=2)*([1]LIST!$M$2:$M$6000="SNG"))</f>
        <v>1</v>
      </c>
      <c r="N589" s="102">
        <f>SUMPRODUCT(([1]LIST!$E$2:$E$6000=4)*([1]LIST!$F$2:$F$6000=2)*([1]LIST!$M$2:$M$6000="D"))</f>
        <v>2</v>
      </c>
      <c r="O589" s="102"/>
      <c r="P589" s="102"/>
    </row>
    <row r="590" spans="1:16" ht="45" x14ac:dyDescent="0.25">
      <c r="A590" s="102" t="s">
        <v>398</v>
      </c>
      <c r="B590" s="102" t="s">
        <v>185</v>
      </c>
      <c r="C590" s="105" t="s">
        <v>409</v>
      </c>
      <c r="D590" s="102">
        <f>SUMPRODUCT(([1]LIST!$E$2:$E$6000=4)*([1]LIST!$F$2:$F$6000=3)*([1]LIST!$H$2:$H$6000=1))</f>
        <v>22</v>
      </c>
      <c r="E590" s="102">
        <f>SUMPRODUCT(([1]LIST!$E$2:$E$6000=4)*([1]LIST!$F$2:$F$6000=3)*([1]LIST!$H$2:$H$6000=2))</f>
        <v>100</v>
      </c>
      <c r="F590" s="102"/>
      <c r="G590" s="102"/>
      <c r="H590" s="102"/>
      <c r="I590" s="81">
        <f t="shared" si="25"/>
        <v>122</v>
      </c>
      <c r="J590" s="102">
        <v>27</v>
      </c>
      <c r="K590" s="102"/>
      <c r="L590" s="103">
        <v>0.72</v>
      </c>
      <c r="M590" s="102">
        <f>SUMPRODUCT(([1]LIST!$E$2:$E$6000=4)*([1]LIST!$F$2:$F$6000=3)*([1]LIST!$M$2:$M$6000="SNG"))</f>
        <v>2</v>
      </c>
      <c r="N590" s="102">
        <f>SUMPRODUCT(([1]LIST!$E$2:$E$6000=4)*([1]LIST!$F$2:$F$6000=3)*([1]LIST!$M$2:$M$6000="D"))</f>
        <v>0</v>
      </c>
      <c r="O590" s="102"/>
      <c r="P590" s="102"/>
    </row>
    <row r="591" spans="1:16" x14ac:dyDescent="0.25">
      <c r="A591" s="102" t="s">
        <v>398</v>
      </c>
      <c r="B591" s="102" t="s">
        <v>185</v>
      </c>
      <c r="C591" s="105" t="s">
        <v>410</v>
      </c>
      <c r="D591" s="102">
        <f>SUMPRODUCT(([1]LIST!$E$2:$E$6000=4)*([1]LIST!$F$2:$F$6000=4)*([1]LIST!$H$2:$H$6000=1))</f>
        <v>8</v>
      </c>
      <c r="E591" s="102">
        <f>SUMPRODUCT(([1]LIST!$E$2:$E$6000=4)*([1]LIST!$F$2:$F$6000=4)*([1]LIST!$H$2:$H$6000=2))</f>
        <v>81</v>
      </c>
      <c r="F591" s="102"/>
      <c r="G591" s="102"/>
      <c r="H591" s="102"/>
      <c r="I591" s="81">
        <f t="shared" si="25"/>
        <v>89</v>
      </c>
      <c r="J591" s="102">
        <v>24</v>
      </c>
      <c r="K591" s="102"/>
      <c r="L591" s="103">
        <v>0.72</v>
      </c>
      <c r="M591" s="102">
        <f>SUMPRODUCT(([1]LIST!$E$2:$E$6000=4)*([1]LIST!$F$2:$F$6000=4)*([1]LIST!$M$2:$M$6000="SNG"))</f>
        <v>4</v>
      </c>
      <c r="N591" s="102">
        <f>SUMPRODUCT(([1]LIST!$E$2:$E$6000=4)*([1]LIST!$F$2:$F$6000=4)*([1]LIST!$M$2:$M$6000="D"))</f>
        <v>1</v>
      </c>
      <c r="O591" s="102"/>
      <c r="P591" s="102"/>
    </row>
    <row r="592" spans="1:16" ht="30" x14ac:dyDescent="0.25">
      <c r="A592" s="102" t="s">
        <v>398</v>
      </c>
      <c r="B592" s="102" t="s">
        <v>185</v>
      </c>
      <c r="C592" s="105" t="s">
        <v>411</v>
      </c>
      <c r="D592" s="102">
        <f>SUMPRODUCT(([1]LIST!$E$2:$E$6000=4)*([1]LIST!$F$2:$F$6000=5)*([1]LIST!$H$2:$H$6000=1))</f>
        <v>0</v>
      </c>
      <c r="E592" s="102">
        <f>SUMPRODUCT(([1]LIST!$E$2:$E$6000=4)*([1]LIST!$F$2:$F$6000=5)*([1]LIST!$H$2:$H$6000=2))</f>
        <v>59</v>
      </c>
      <c r="F592" s="102"/>
      <c r="G592" s="102"/>
      <c r="H592" s="102"/>
      <c r="I592" s="81">
        <f t="shared" si="25"/>
        <v>59</v>
      </c>
      <c r="J592" s="102">
        <f>SUMPRODUCT(([1]LIST!$E$2:$E$6000=4)*([1]LIST!$F$2:$F$6000=5)*([1]LIST!$H$2:$H$6000=1)*([1]LIST!$L$2:$L$6000=4))</f>
        <v>0</v>
      </c>
      <c r="K592" s="102">
        <f>SUMPRODUCT(([1]LIST!$E$2:$E$6000=4)*([1]LIST!$F$2:$F$6000=5)*([1]LIST!$H$2:$H$6000=2)*([1]LIST!$L$2:$L$6000=4))</f>
        <v>0</v>
      </c>
      <c r="L592" s="103">
        <v>0.72</v>
      </c>
      <c r="M592" s="102">
        <f>SUMPRODUCT(([1]LIST!$E$2:$E$6000=4)*([1]LIST!$F$2:$F$6000=5)*([1]LIST!$M$2:$M$6000="SNG"))</f>
        <v>2</v>
      </c>
      <c r="N592" s="102">
        <f>SUMPRODUCT(([1]LIST!$E$2:$E$6000=4)*([1]LIST!$F$2:$F$6000=5)*([1]LIST!$M$2:$M$6000="D"))</f>
        <v>0</v>
      </c>
      <c r="O592" s="102"/>
      <c r="P592" s="102"/>
    </row>
    <row r="593" spans="1:16" x14ac:dyDescent="0.25">
      <c r="A593" s="102" t="s">
        <v>398</v>
      </c>
      <c r="B593" s="102" t="s">
        <v>185</v>
      </c>
      <c r="C593" s="105" t="s">
        <v>412</v>
      </c>
      <c r="D593" s="102">
        <f>SUMPRODUCT(([1]LIST!$E$2:$E$6000=4)*([1]LIST!$F$2:$F$6000=6)*([1]LIST!$H$2:$H$6000=1))</f>
        <v>0</v>
      </c>
      <c r="E593" s="102">
        <f>SUMPRODUCT(([1]LIST!$E$2:$E$6000=4)*([1]LIST!$F$2:$F$6000=6)*([1]LIST!$H$2:$H$6000=2))</f>
        <v>48</v>
      </c>
      <c r="F593" s="102"/>
      <c r="G593" s="102"/>
      <c r="H593" s="102"/>
      <c r="I593" s="81">
        <f t="shared" si="25"/>
        <v>48</v>
      </c>
      <c r="J593" s="102">
        <f>SUMPRODUCT(([1]LIST!$E$2:$E$6000=4)*([1]LIST!$F$2:$F$6000=6)*([1]LIST!$H$2:$H$6000=1)*([1]LIST!$L$2:$L$6000=4))</f>
        <v>0</v>
      </c>
      <c r="K593" s="102">
        <f>SUMPRODUCT(([1]LIST!$E$2:$E$6000=4)*([1]LIST!$F$2:$F$6000=6)*([1]LIST!$H$2:$H$6000=2)*([1]LIST!$L$2:$L$6000=4))</f>
        <v>0</v>
      </c>
      <c r="L593" s="103">
        <v>0.72</v>
      </c>
      <c r="M593" s="102">
        <f>SUMPRODUCT(([1]LIST!$E$2:$E$6000=4)*([1]LIST!$F$2:$F$6000=6)*([1]LIST!$M$2:$M$6000="SNG"))</f>
        <v>3</v>
      </c>
      <c r="N593" s="102">
        <f>SUMPRODUCT(([1]LIST!$E$2:$E$6000=4)*([1]LIST!$F$2:$F$6000=6)*([1]LIST!$M$2:$M$6000="D"))</f>
        <v>0</v>
      </c>
      <c r="O593" s="102"/>
      <c r="P593" s="102"/>
    </row>
    <row r="594" spans="1:16" x14ac:dyDescent="0.25">
      <c r="A594" s="102" t="s">
        <v>398</v>
      </c>
      <c r="B594" s="102" t="s">
        <v>185</v>
      </c>
      <c r="C594" s="105" t="s">
        <v>413</v>
      </c>
      <c r="D594" s="102">
        <f>SUMPRODUCT(([1]LIST!$E$2:$E$6000=7)*([1]LIST!$F$2:$F$6000=1)*([1]LIST!$H$2:$H$6000=1))</f>
        <v>30</v>
      </c>
      <c r="E594" s="102">
        <f>SUMPRODUCT(([1]LIST!$E$2:$E$6000=7)*([1]LIST!$F$2:$F$6000=1)*([1]LIST!$H$2:$H$6000=2))</f>
        <v>188</v>
      </c>
      <c r="F594" s="102"/>
      <c r="G594" s="102"/>
      <c r="H594" s="102"/>
      <c r="I594" s="81">
        <f t="shared" si="25"/>
        <v>218</v>
      </c>
      <c r="J594" s="102">
        <v>47</v>
      </c>
      <c r="K594" s="102"/>
      <c r="L594" s="103">
        <v>0.72</v>
      </c>
      <c r="M594" s="102">
        <f>SUMPRODUCT(([1]LIST!$E$2:$E$6000=7)*([1]LIST!$F$2:$F$6000=1)*([1]LIST!$M$2:$M$6000="SNG"))</f>
        <v>34</v>
      </c>
      <c r="N594" s="102">
        <f>SUMPRODUCT(([1]LIST!$E$2:$E$6000=7)*([1]LIST!$F$2:$F$6000=1)*([1]LIST!$M$2:$M$6000="D"))</f>
        <v>3</v>
      </c>
      <c r="O594" s="102"/>
      <c r="P594" s="102"/>
    </row>
    <row r="595" spans="1:16" x14ac:dyDescent="0.25">
      <c r="A595" s="102" t="s">
        <v>398</v>
      </c>
      <c r="B595" s="102" t="s">
        <v>185</v>
      </c>
      <c r="C595" s="105" t="s">
        <v>414</v>
      </c>
      <c r="D595" s="102">
        <f>SUMPRODUCT(([1]LIST!$E$2:$E$6000=7)*([1]LIST!$F$2:$F$6000=2)*([1]LIST!$H$2:$H$6000=1))</f>
        <v>46</v>
      </c>
      <c r="E595" s="102">
        <f>SUMPRODUCT(([1]LIST!$E$2:$E$6000=7)*([1]LIST!$F$2:$F$6000=2)*([1]LIST!$H$2:$H$6000=2))</f>
        <v>141</v>
      </c>
      <c r="F595" s="102"/>
      <c r="G595" s="102"/>
      <c r="H595" s="102"/>
      <c r="I595" s="81">
        <f t="shared" si="25"/>
        <v>187</v>
      </c>
      <c r="J595" s="102">
        <v>38</v>
      </c>
      <c r="K595" s="102"/>
      <c r="L595" s="103">
        <v>0.72</v>
      </c>
      <c r="M595" s="102">
        <f>SUMPRODUCT(([1]LIST!$E$2:$E$6000=7)*([1]LIST!$F$2:$F$6000=2)*([1]LIST!$M$2:$M$6000="SNG"))</f>
        <v>31</v>
      </c>
      <c r="N595" s="102">
        <f>SUMPRODUCT(([1]LIST!$E$2:$E$6000=7)*([1]LIST!$F$2:$F$6000=2)*([1]LIST!$M$2:$M$6000="D"))</f>
        <v>6</v>
      </c>
      <c r="O595" s="102"/>
      <c r="P595" s="102"/>
    </row>
    <row r="596" spans="1:16" x14ac:dyDescent="0.25">
      <c r="A596" s="102" t="s">
        <v>398</v>
      </c>
      <c r="B596" s="102" t="s">
        <v>185</v>
      </c>
      <c r="C596" s="105" t="s">
        <v>415</v>
      </c>
      <c r="D596" s="102">
        <f>SUMPRODUCT(([1]LIST!$E$2:$E$6000=7)*([1]LIST!$F$2:$F$6000=3)*([1]LIST!$H$2:$H$6000=1))</f>
        <v>24</v>
      </c>
      <c r="E596" s="102">
        <f>SUMPRODUCT(([1]LIST!$E$2:$E$6000=7)*([1]LIST!$F$2:$F$6000=3)*([1]LIST!$H$2:$H$6000=2))</f>
        <v>170</v>
      </c>
      <c r="F596" s="102"/>
      <c r="G596" s="102"/>
      <c r="H596" s="102"/>
      <c r="I596" s="81">
        <f t="shared" si="25"/>
        <v>194</v>
      </c>
      <c r="J596" s="102">
        <v>52</v>
      </c>
      <c r="K596" s="102"/>
      <c r="L596" s="103">
        <v>0.72</v>
      </c>
      <c r="M596" s="102">
        <f>SUMPRODUCT(([1]LIST!$E$2:$E$6000=7)*([1]LIST!$F$2:$F$6000=3)*([1]LIST!$M$2:$M$6000="SNG"))</f>
        <v>27</v>
      </c>
      <c r="N596" s="102">
        <f>SUMPRODUCT(([1]LIST!$E$2:$E$6000=7)*([1]LIST!$F$2:$F$6000=3)*([1]LIST!$M$2:$M$6000="D"))</f>
        <v>12</v>
      </c>
      <c r="O596" s="102"/>
      <c r="P596" s="102"/>
    </row>
    <row r="597" spans="1:16" ht="30" x14ac:dyDescent="0.25">
      <c r="A597" s="102" t="s">
        <v>398</v>
      </c>
      <c r="B597" s="102" t="s">
        <v>185</v>
      </c>
      <c r="C597" s="105" t="s">
        <v>416</v>
      </c>
      <c r="D597" s="102">
        <f>SUMPRODUCT(([1]LIST!$E$2:$E$6000=8)*([1]LIST!$F$2:$F$6000=1)*([1]LIST!$H$2:$H$6000=1))</f>
        <v>26</v>
      </c>
      <c r="E597" s="102">
        <f>SUMPRODUCT(([1]LIST!$E$2:$E$6000=8)*([1]LIST!$F$2:$F$6000=1)*([1]LIST!$H$2:$H$6000=2))</f>
        <v>83</v>
      </c>
      <c r="F597" s="102"/>
      <c r="G597" s="102"/>
      <c r="H597" s="102"/>
      <c r="I597" s="81">
        <f t="shared" si="25"/>
        <v>109</v>
      </c>
      <c r="J597" s="102">
        <v>19</v>
      </c>
      <c r="K597" s="102"/>
      <c r="L597" s="103">
        <v>0.72</v>
      </c>
      <c r="M597" s="102">
        <f>SUMPRODUCT(([1]LIST!$E$2:$E$6000=8)*([1]LIST!$F$2:$F$6000=1)*([1]LIST!$M$2:$M$6000="SNG"))</f>
        <v>2</v>
      </c>
      <c r="N597" s="102">
        <f>SUMPRODUCT(([1]LIST!$E$2:$E$6000=8)*([1]LIST!$F$2:$F$6000=1)*([1]LIST!$M$2:$M$6000="D"))</f>
        <v>0</v>
      </c>
      <c r="O597" s="102"/>
      <c r="P597" s="102"/>
    </row>
    <row r="598" spans="1:16" x14ac:dyDescent="0.25">
      <c r="A598" s="102" t="s">
        <v>398</v>
      </c>
      <c r="B598" s="102" t="s">
        <v>185</v>
      </c>
      <c r="C598" s="105" t="s">
        <v>417</v>
      </c>
      <c r="D598" s="102">
        <f>SUMPRODUCT(([1]LIST!$E$2:$E$6000=8)*([1]LIST!$F$2:$F$6000=2)*([1]LIST!$H$2:$H$6000=1))</f>
        <v>29</v>
      </c>
      <c r="E598" s="102">
        <f>SUMPRODUCT(([1]LIST!$E$2:$E$6000=8)*([1]LIST!$F$2:$F$6000=2)*([1]LIST!$H$2:$H$6000=2))</f>
        <v>94</v>
      </c>
      <c r="F598" s="102"/>
      <c r="G598" s="102"/>
      <c r="H598" s="102"/>
      <c r="I598" s="81">
        <f t="shared" si="25"/>
        <v>123</v>
      </c>
      <c r="J598" s="102">
        <v>37</v>
      </c>
      <c r="K598" s="102"/>
      <c r="L598" s="103">
        <v>0.72</v>
      </c>
      <c r="M598" s="102">
        <f>SUMPRODUCT(([1]LIST!$E$2:$E$6000=8)*([1]LIST!$F$2:$F$6000=2)*([1]LIST!$M$2:$M$6000="SNG"))</f>
        <v>3</v>
      </c>
      <c r="N598" s="102">
        <f>SUMPRODUCT(([1]LIST!$E$2:$E$6000=8)*([1]LIST!$F$2:$F$6000=2)*([1]LIST!$M$2:$M$6000="D"))</f>
        <v>1</v>
      </c>
      <c r="O598" s="102"/>
      <c r="P598" s="102"/>
    </row>
    <row r="599" spans="1:16" ht="45" x14ac:dyDescent="0.25">
      <c r="A599" s="102" t="s">
        <v>398</v>
      </c>
      <c r="B599" s="102" t="s">
        <v>185</v>
      </c>
      <c r="C599" s="105" t="s">
        <v>418</v>
      </c>
      <c r="D599" s="102">
        <f>SUMPRODUCT(([1]LIST!$E$2:$E$6000=11)*([1]LIST!$F$2:$F$6000=1)*([1]LIST!$H$2:$H$6000=1))</f>
        <v>0</v>
      </c>
      <c r="E599" s="102">
        <f>SUMPRODUCT(([1]LIST!$E$2:$E$6000=11)*([1]LIST!$F$2:$F$6000=1)*([1]LIST!$H$2:$H$6000=2))</f>
        <v>101</v>
      </c>
      <c r="F599" s="102"/>
      <c r="G599" s="102"/>
      <c r="H599" s="102"/>
      <c r="I599" s="81">
        <f t="shared" si="25"/>
        <v>101</v>
      </c>
      <c r="J599" s="102">
        <v>17</v>
      </c>
      <c r="K599" s="102"/>
      <c r="L599" s="103">
        <v>0.72</v>
      </c>
      <c r="M599" s="102">
        <f>SUMPRODUCT(([1]LIST!$E$2:$E$6000=11)*([1]LIST!$F$2:$F$6000=1)*([1]LIST!$M$2:$M$6000="SNG"))</f>
        <v>3</v>
      </c>
      <c r="N599" s="102">
        <f>SUMPRODUCT(([1]LIST!$E$2:$E$6000=11)*([1]LIST!$F$2:$F$6000=1)*([1]LIST!$M$2:$M$6000="D"))</f>
        <v>7</v>
      </c>
      <c r="O599" s="102"/>
      <c r="P599" s="102"/>
    </row>
    <row r="600" spans="1:16" ht="30" x14ac:dyDescent="0.25">
      <c r="A600" s="102" t="s">
        <v>398</v>
      </c>
      <c r="B600" s="102" t="s">
        <v>185</v>
      </c>
      <c r="C600" s="105" t="s">
        <v>419</v>
      </c>
      <c r="D600" s="102">
        <f>SUMPRODUCT(([1]LIST!$E$2:$E$6000=11)*([1]LIST!$F$2:$F$6000=2)*([1]LIST!$H$2:$H$6000=1))</f>
        <v>0</v>
      </c>
      <c r="E600" s="102">
        <f>SUMPRODUCT(([1]LIST!$E$2:$E$6000=11)*([1]LIST!$F$2:$F$6000=2)*([1]LIST!$H$2:$H$6000=2))</f>
        <v>80</v>
      </c>
      <c r="F600" s="102"/>
      <c r="G600" s="102"/>
      <c r="H600" s="102"/>
      <c r="I600" s="81">
        <f t="shared" si="25"/>
        <v>80</v>
      </c>
      <c r="J600" s="102">
        <v>12</v>
      </c>
      <c r="K600" s="102"/>
      <c r="L600" s="103">
        <v>0.72</v>
      </c>
      <c r="M600" s="102">
        <f>SUMPRODUCT(([1]LIST!$E$2:$E$6000=11)*([1]LIST!$F$2:$F$6000=2)*([1]LIST!$M$2:$M$6000="SNG"))</f>
        <v>3</v>
      </c>
      <c r="N600" s="102">
        <f>SUMPRODUCT(([1]LIST!$E$2:$E$6000=11)*([1]LIST!$F$2:$F$6000=2)*([1]LIST!$M$2:$M$6000="D"))</f>
        <v>2</v>
      </c>
      <c r="O600" s="102"/>
      <c r="P600" s="102"/>
    </row>
    <row r="601" spans="1:16" ht="30" x14ac:dyDescent="0.25">
      <c r="A601" s="102" t="s">
        <v>398</v>
      </c>
      <c r="B601" s="102" t="s">
        <v>185</v>
      </c>
      <c r="C601" s="105" t="s">
        <v>375</v>
      </c>
      <c r="D601" s="102">
        <f>SUMPRODUCT(([1]LIST!$E$2:$E$6000=12)*([1]LIST!$F$2:$F$6000=1)*([1]LIST!$H$2:$H$6000=1))</f>
        <v>25</v>
      </c>
      <c r="E601" s="102">
        <f>SUMPRODUCT(([1]LIST!$E$2:$E$6000=12)*([1]LIST!$F$2:$F$6000=1)*([1]LIST!$H$2:$H$6000=2))</f>
        <v>126</v>
      </c>
      <c r="F601" s="102"/>
      <c r="G601" s="102"/>
      <c r="H601" s="102"/>
      <c r="I601" s="81">
        <f t="shared" si="25"/>
        <v>151</v>
      </c>
      <c r="J601" s="102">
        <v>35</v>
      </c>
      <c r="K601" s="102"/>
      <c r="L601" s="103">
        <v>0.72</v>
      </c>
      <c r="M601" s="102">
        <f>SUMPRODUCT(([1]LIST!$E$2:$E$6000=12)*([1]LIST!$F$2:$F$6000=1)*([1]LIST!$M$2:$M$6000="SNG"))</f>
        <v>9</v>
      </c>
      <c r="N601" s="102">
        <f>SUMPRODUCT(([1]LIST!$E$2:$E$6000=12)*([1]LIST!$F$2:$F$6000=1)*([1]LIST!$M$2:$M$6000="D"))</f>
        <v>0</v>
      </c>
      <c r="O601" s="102"/>
      <c r="P601" s="102"/>
    </row>
    <row r="602" spans="1:16" x14ac:dyDescent="0.25">
      <c r="A602" s="102" t="s">
        <v>398</v>
      </c>
      <c r="B602" s="102" t="s">
        <v>185</v>
      </c>
      <c r="C602" s="105" t="s">
        <v>420</v>
      </c>
      <c r="D602" s="102">
        <f>SUMPRODUCT(([1]LIST!$E$2:$E$6000=12)*([1]LIST!$F$2:$F$6000=2)*([1]LIST!$H$2:$H$6000=1))</f>
        <v>4</v>
      </c>
      <c r="E602" s="102">
        <f>SUMPRODUCT(([1]LIST!$E$2:$E$6000=12)*([1]LIST!$F$2:$F$6000=2)*([1]LIST!$H$2:$H$6000=2))</f>
        <v>116</v>
      </c>
      <c r="F602" s="102"/>
      <c r="G602" s="102"/>
      <c r="H602" s="102"/>
      <c r="I602" s="81">
        <f t="shared" si="25"/>
        <v>120</v>
      </c>
      <c r="J602" s="102">
        <v>26</v>
      </c>
      <c r="K602" s="102"/>
      <c r="L602" s="103">
        <v>0.72</v>
      </c>
      <c r="M602" s="102">
        <f>SUMPRODUCT(([1]LIST!$E$2:$E$6000=12)*([1]LIST!$F$2:$F$6000=2)*([1]LIST!$M$2:$M$6000="SNG"))</f>
        <v>5</v>
      </c>
      <c r="N602" s="102">
        <f>SUMPRODUCT(([1]LIST!$E$2:$E$6000=12)*([1]LIST!$F$2:$F$6000=2)*([1]LIST!$M$2:$M$6000="D"))</f>
        <v>0</v>
      </c>
      <c r="O602" s="102"/>
      <c r="P602" s="102"/>
    </row>
    <row r="603" spans="1:16" x14ac:dyDescent="0.25">
      <c r="A603" s="102" t="s">
        <v>398</v>
      </c>
      <c r="B603" s="102" t="s">
        <v>185</v>
      </c>
      <c r="C603" s="105" t="s">
        <v>421</v>
      </c>
      <c r="D603" s="102">
        <f>SUMPRODUCT(([1]LIST!$E$2:$E$6000=12)*([1]LIST!$F$2:$F$6000=3)*([1]LIST!$H$2:$H$6000=1))</f>
        <v>0</v>
      </c>
      <c r="E603" s="102">
        <f>SUMPRODUCT(([1]LIST!$E$2:$E$6000=12)*([1]LIST!$F$2:$F$6000=3)*([1]LIST!$H$2:$H$6000=2))</f>
        <v>92</v>
      </c>
      <c r="F603" s="102"/>
      <c r="G603" s="102"/>
      <c r="H603" s="102"/>
      <c r="I603" s="81">
        <f t="shared" si="25"/>
        <v>92</v>
      </c>
      <c r="J603" s="102">
        <f>SUMPRODUCT(([1]LIST!$E$2:$E$6000=12)*([1]LIST!$F$2:$F$6000=3)*([1]LIST!$H$2:$H$6000=2)*([1]LIST!$L$2:$L$6000=4))</f>
        <v>23</v>
      </c>
      <c r="K603" s="102"/>
      <c r="L603" s="103">
        <v>0.72</v>
      </c>
      <c r="M603" s="102">
        <f>SUMPRODUCT(([1]LIST!$E$2:$E$6000=12)*([1]LIST!$F$2:$F$6000=3)*([1]LIST!$M$2:$M$6000="SNG"))</f>
        <v>2</v>
      </c>
      <c r="N603" s="102">
        <f>SUMPRODUCT(([1]LIST!$E$2:$E$6000=12)*([1]LIST!$F$2:$F$6000=3)*([1]LIST!$M$2:$M$6000="D"))</f>
        <v>3</v>
      </c>
      <c r="O603" s="102"/>
      <c r="P603" s="102"/>
    </row>
    <row r="604" spans="1:16" x14ac:dyDescent="0.25">
      <c r="A604" s="102" t="s">
        <v>398</v>
      </c>
      <c r="B604" s="102" t="s">
        <v>185</v>
      </c>
      <c r="C604" s="105" t="s">
        <v>422</v>
      </c>
      <c r="D604" s="102">
        <f>SUMPRODUCT(([1]LIST!$E$2:$E$6000=13)*([1]LIST!$F$2:$F$6000=1)*([1]LIST!$H$2:$H$6000=1))</f>
        <v>0</v>
      </c>
      <c r="E604" s="102">
        <f>SUMPRODUCT(([1]LIST!$E$2:$E$6000=13)*([1]LIST!$F$2:$F$6000=1)*([1]LIST!$H$2:$H$6000=2))</f>
        <v>81</v>
      </c>
      <c r="F604" s="102"/>
      <c r="G604" s="102"/>
      <c r="H604" s="102"/>
      <c r="I604" s="81">
        <f t="shared" si="25"/>
        <v>81</v>
      </c>
      <c r="J604" s="102">
        <f>SUMPRODUCT(([1]LIST!$E$2:$E$6000=13)*([1]LIST!$F$2:$F$6000=1)*([1]LIST!$H$2:$H$6000=2)*([1]LIST!$L$2:$L$6000=4))</f>
        <v>13</v>
      </c>
      <c r="K604" s="102"/>
      <c r="L604" s="103">
        <v>0.72</v>
      </c>
      <c r="M604" s="102">
        <f>SUMPRODUCT(([1]LIST!$E$2:$E$6000=13)*([1]LIST!$F$2:$F$6000=1)*([1]LIST!$M$2:$M$6000="SNG"))</f>
        <v>0</v>
      </c>
      <c r="N604" s="102">
        <f>SUMPRODUCT(([1]LIST!$E$2:$E$6000=13)*([1]LIST!$F$2:$F$6000=1)*([1]LIST!$M$2:$M$6000="D"))</f>
        <v>2</v>
      </c>
      <c r="O604" s="102"/>
      <c r="P604" s="102"/>
    </row>
    <row r="605" spans="1:16" ht="30" x14ac:dyDescent="0.25">
      <c r="A605" s="102" t="s">
        <v>398</v>
      </c>
      <c r="B605" s="102" t="s">
        <v>185</v>
      </c>
      <c r="C605" s="105" t="s">
        <v>423</v>
      </c>
      <c r="D605" s="102">
        <f>SUMPRODUCT(([1]LIST!$E$2:$E$6000=13)*([1]LIST!$F$2:$F$6000=2)*([1]LIST!$H$2:$H$6000=1))</f>
        <v>0</v>
      </c>
      <c r="E605" s="102">
        <f>SUMPRODUCT(([1]LIST!$E$2:$E$6000=13)*([1]LIST!$F$2:$F$6000=2)*([1]LIST!$H$2:$H$6000=2))</f>
        <v>108</v>
      </c>
      <c r="F605" s="102"/>
      <c r="G605" s="102"/>
      <c r="H605" s="102"/>
      <c r="I605" s="81">
        <f t="shared" si="25"/>
        <v>108</v>
      </c>
      <c r="J605" s="102">
        <f>SUMPRODUCT(([1]LIST!$E$2:$E$6000=13)*([1]LIST!$F$2:$F$6000=2)*([1]LIST!$H$2:$H$6000=2)*([1]LIST!$L$2:$L$6000=4))</f>
        <v>18</v>
      </c>
      <c r="K605" s="102"/>
      <c r="L605" s="103">
        <v>0.72</v>
      </c>
      <c r="M605" s="102">
        <f>SUMPRODUCT(([1]LIST!$E$2:$E$6000=13)*([1]LIST!$F$2:$F$6000=2)*([1]LIST!$M$2:$M$6000="SNG"))</f>
        <v>4</v>
      </c>
      <c r="N605" s="102">
        <f>SUMPRODUCT(([1]LIST!$E$2:$E$6000=13)*([1]LIST!$F$2:$F$6000=2)*([1]LIST!$M$2:$M$6000="D"))</f>
        <v>2</v>
      </c>
      <c r="O605" s="102"/>
      <c r="P605" s="102"/>
    </row>
    <row r="606" spans="1:16" x14ac:dyDescent="0.25">
      <c r="A606" s="102" t="s">
        <v>398</v>
      </c>
      <c r="B606" s="102" t="s">
        <v>185</v>
      </c>
      <c r="C606" s="105" t="s">
        <v>424</v>
      </c>
      <c r="D606" s="102">
        <f>SUMPRODUCT(([1]LIST!$E$2:$E$6000=13)*([1]LIST!$F$2:$F$6000=3)*([1]LIST!$H$2:$H$6000=1))</f>
        <v>0</v>
      </c>
      <c r="E606" s="102">
        <f>SUMPRODUCT(([1]LIST!$E$2:$E$6000=13)*([1]LIST!$F$2:$F$6000=3)*([1]LIST!$H$2:$H$6000=2))</f>
        <v>83</v>
      </c>
      <c r="F606" s="102"/>
      <c r="G606" s="102"/>
      <c r="H606" s="102"/>
      <c r="I606" s="81">
        <f t="shared" si="25"/>
        <v>83</v>
      </c>
      <c r="J606" s="102">
        <f>SUMPRODUCT(([1]LIST!$E$2:$E$6000=13)*([1]LIST!$F$2:$F$6000=3)*([1]LIST!$H$2:$H$6000=2)*([1]LIST!$L$2:$L$6000=4))</f>
        <v>22</v>
      </c>
      <c r="K606" s="102"/>
      <c r="L606" s="103">
        <v>0.72</v>
      </c>
      <c r="M606" s="102">
        <f>SUMPRODUCT(([1]LIST!$E$2:$E$6000=13)*([1]LIST!$F$2:$F$6000=3)*([1]LIST!$M$2:$M$6000="SNG"))</f>
        <v>1</v>
      </c>
      <c r="N606" s="102">
        <f>SUMPRODUCT(([1]LIST!$E$2:$E$6000=13)*([1]LIST!$F$2:$F$6000=3)*([1]LIST!$M$2:$M$6000="D"))</f>
        <v>3</v>
      </c>
      <c r="O606" s="102"/>
      <c r="P606" s="102"/>
    </row>
    <row r="607" spans="1:16" x14ac:dyDescent="0.25">
      <c r="A607" s="102" t="s">
        <v>398</v>
      </c>
      <c r="B607" s="102" t="s">
        <v>185</v>
      </c>
      <c r="C607" s="105" t="s">
        <v>425</v>
      </c>
      <c r="D607" s="102">
        <f>SUMPRODUCT(([1]LIST!$E$2:$E$6000=13)*([1]LIST!$F$2:$F$6000=4)*([1]LIST!$H$2:$H$6000=1))</f>
        <v>0</v>
      </c>
      <c r="E607" s="102">
        <f>SUMPRODUCT(([1]LIST!$E$2:$E$6000=13)*([1]LIST!$F$2:$F$6000=4)*([1]LIST!$H$2:$H$6000=2))</f>
        <v>81</v>
      </c>
      <c r="F607" s="102"/>
      <c r="G607" s="102"/>
      <c r="H607" s="102"/>
      <c r="I607" s="81">
        <f t="shared" si="25"/>
        <v>81</v>
      </c>
      <c r="J607" s="102">
        <f>SUMPRODUCT(([1]LIST!$E$2:$E$6000=13)*([1]LIST!$F$2:$F$6000=4)*([1]LIST!$H$2:$H$6000=2)*([1]LIST!$L$2:$L$6000=4))</f>
        <v>14</v>
      </c>
      <c r="K607" s="102"/>
      <c r="L607" s="103">
        <v>0.72</v>
      </c>
      <c r="M607" s="102">
        <f>SUMPRODUCT(([1]LIST!$E$2:$E$6000=13)*([1]LIST!$F$2:$F$6000=4)*([1]LIST!$M$2:$M$6000="SNG"))</f>
        <v>0</v>
      </c>
      <c r="N607" s="102">
        <f>SUMPRODUCT(([1]LIST!$E$2:$E$6000=13)*([1]LIST!$F$2:$F$6000=4)*([1]LIST!$M$2:$M$6000="D"))</f>
        <v>0</v>
      </c>
      <c r="O607" s="102"/>
      <c r="P607" s="102"/>
    </row>
    <row r="608" spans="1:16" x14ac:dyDescent="0.25">
      <c r="A608" s="102" t="s">
        <v>398</v>
      </c>
      <c r="B608" s="102" t="s">
        <v>185</v>
      </c>
      <c r="C608" s="105" t="s">
        <v>380</v>
      </c>
      <c r="D608" s="102">
        <f>SUMPRODUCT(([1]LIST!$E$2:$E$6000=14)*([1]LIST!$F$2:$F$6000=1)*([1]LIST!$H$2:$H$6000=1))</f>
        <v>0</v>
      </c>
      <c r="E608" s="102">
        <f>SUMPRODUCT(([1]LIST!$E$2:$E$6000=14)*([1]LIST!$F$2:$F$6000=1)*([1]LIST!$H$2:$H$6000=2))</f>
        <v>102</v>
      </c>
      <c r="F608" s="102"/>
      <c r="G608" s="102"/>
      <c r="H608" s="102"/>
      <c r="I608" s="81">
        <f t="shared" si="25"/>
        <v>102</v>
      </c>
      <c r="J608" s="102">
        <f>SUMPRODUCT(([1]LIST!$E$2:$E$6000=14)*([1]LIST!$F$2:$F$6000=1)*([1]LIST!$H$2:$H$6000=2)*([1]LIST!$L$2:$L$6000=4))</f>
        <v>18</v>
      </c>
      <c r="K608" s="102"/>
      <c r="L608" s="103">
        <v>0.72</v>
      </c>
      <c r="M608" s="102">
        <f>SUMPRODUCT(([1]LIST!$E$2:$E$6000=14)*([1]LIST!$F$2:$F$6000=1)*([1]LIST!$M$2:$M$6000="SNG"))</f>
        <v>1</v>
      </c>
      <c r="N608" s="102">
        <f>SUMPRODUCT(([1]LIST!$E$2:$E$6000=14)*([1]LIST!$F$2:$F$6000=1)*([1]LIST!$M$2:$M$6000="D"))</f>
        <v>0</v>
      </c>
      <c r="O608" s="102"/>
      <c r="P608" s="102"/>
    </row>
    <row r="609" spans="1:16" x14ac:dyDescent="0.25">
      <c r="A609" s="102" t="s">
        <v>398</v>
      </c>
      <c r="B609" s="102" t="s">
        <v>185</v>
      </c>
      <c r="C609" s="105" t="s">
        <v>426</v>
      </c>
      <c r="D609" s="102">
        <f>SUMPRODUCT(([1]LIST!$E$2:$E$6000=14)*([1]LIST!$F$2:$F$6000=2)*([1]LIST!$H$2:$H$6000=1))</f>
        <v>0</v>
      </c>
      <c r="E609" s="102">
        <f>SUMPRODUCT(([1]LIST!$E$2:$E$6000=14)*([1]LIST!$F$2:$F$6000=2)*([1]LIST!$H$2:$H$6000=2))</f>
        <v>165</v>
      </c>
      <c r="F609" s="102"/>
      <c r="G609" s="102"/>
      <c r="H609" s="102"/>
      <c r="I609" s="81">
        <f t="shared" si="25"/>
        <v>165</v>
      </c>
      <c r="J609" s="102">
        <f>SUMPRODUCT(([1]LIST!$E$2:$E$6000=14)*([1]LIST!$F$2:$F$6000=2)*([1]LIST!$H$2:$H$6000=2)*([1]LIST!$L$2:$L$6000=4))</f>
        <v>41</v>
      </c>
      <c r="K609" s="102"/>
      <c r="L609" s="103">
        <v>0.72</v>
      </c>
      <c r="M609" s="102">
        <f>SUMPRODUCT(([1]LIST!$E$2:$E$6000=14)*([1]LIST!$F$2:$F$6000=2)*([1]LIST!$M$2:$M$6000="SNG"))</f>
        <v>9</v>
      </c>
      <c r="N609" s="102">
        <f>SUMPRODUCT(([1]LIST!$E$2:$E$6000=14)*([1]LIST!$F$2:$F$6000=2)*([1]LIST!$M$2:$M$6000="D"))</f>
        <v>12</v>
      </c>
      <c r="O609" s="102"/>
      <c r="P609" s="102"/>
    </row>
    <row r="610" spans="1:16" x14ac:dyDescent="0.25">
      <c r="A610" s="102" t="s">
        <v>398</v>
      </c>
      <c r="B610" s="102" t="s">
        <v>266</v>
      </c>
      <c r="C610" s="105" t="s">
        <v>340</v>
      </c>
      <c r="D610" s="102">
        <f>SUMPRODUCT(([1]LIST!$E$2:$E$6000=9)*([1]LIST!$F$2:$F$6000=1)*([1]LIST!$H$2:$H$6000=1))</f>
        <v>58</v>
      </c>
      <c r="E610" s="102">
        <f>SUMPRODUCT(([1]LIST!$E$2:$E$6000=9)*([1]LIST!$F$2:$F$6000=1)*([1]LIST!$H$2:$H$6000=2))</f>
        <v>193</v>
      </c>
      <c r="F610" s="102"/>
      <c r="G610" s="102"/>
      <c r="H610" s="102"/>
      <c r="I610" s="81">
        <f t="shared" si="25"/>
        <v>251</v>
      </c>
      <c r="J610" s="102">
        <f>SUMPRODUCT(([1]LIST!$E$2:$E$6000=9)*([1]LIST!$F$2:$F$6000=1)*([1]LIST!$H$2:$H$6000=2)*([1]LIST!$L$2:$L$6000=5))</f>
        <v>23</v>
      </c>
      <c r="K610" s="102"/>
      <c r="L610" s="103">
        <v>0.55000000000000004</v>
      </c>
      <c r="M610" s="102">
        <f>SUMPRODUCT(([1]LIST!$E$2:$E$6000=9)*([1]LIST!$F$2:$F$6000=1)*([1]LIST!$M$2:$M$6000="SNG"))</f>
        <v>9</v>
      </c>
      <c r="N610" s="102">
        <f>SUMPRODUCT(([1]LIST!$E$2:$E$6000=9)*([1]LIST!$F$2:$F$6000=1)*([1]LIST!$M$2:$M$6000="D"))</f>
        <v>38</v>
      </c>
      <c r="O610" s="102"/>
      <c r="P610" s="102"/>
    </row>
    <row r="611" spans="1:16" x14ac:dyDescent="0.25">
      <c r="A611" s="102" t="s">
        <v>398</v>
      </c>
      <c r="B611" s="102" t="s">
        <v>186</v>
      </c>
      <c r="C611" s="105" t="s">
        <v>246</v>
      </c>
      <c r="D611" s="102"/>
      <c r="E611" s="102">
        <v>17</v>
      </c>
      <c r="F611" s="102"/>
      <c r="G611" s="102"/>
      <c r="H611" s="102"/>
      <c r="I611" s="81">
        <v>17</v>
      </c>
      <c r="J611" s="102">
        <v>7</v>
      </c>
      <c r="K611" s="102"/>
      <c r="L611" s="103">
        <v>0.46</v>
      </c>
      <c r="M611" s="102">
        <v>1</v>
      </c>
      <c r="N611" s="102">
        <v>4</v>
      </c>
      <c r="O611" s="102"/>
      <c r="P611" s="102"/>
    </row>
    <row r="612" spans="1:16" x14ac:dyDescent="0.25">
      <c r="A612" s="102" t="s">
        <v>398</v>
      </c>
      <c r="B612" s="102" t="s">
        <v>186</v>
      </c>
      <c r="C612" s="105" t="s">
        <v>257</v>
      </c>
      <c r="D612" s="102"/>
      <c r="E612" s="102">
        <v>11</v>
      </c>
      <c r="F612" s="102"/>
      <c r="G612" s="102"/>
      <c r="H612" s="102"/>
      <c r="I612" s="81">
        <v>11</v>
      </c>
      <c r="J612" s="102">
        <v>4</v>
      </c>
      <c r="K612" s="102"/>
      <c r="L612" s="103">
        <v>0.46</v>
      </c>
      <c r="M612" s="102"/>
      <c r="N612" s="102">
        <v>5</v>
      </c>
      <c r="O612" s="102"/>
      <c r="P612" s="102"/>
    </row>
    <row r="613" spans="1:16" ht="30" x14ac:dyDescent="0.25">
      <c r="A613" s="102" t="s">
        <v>398</v>
      </c>
      <c r="B613" s="102" t="s">
        <v>186</v>
      </c>
      <c r="C613" s="105" t="s">
        <v>427</v>
      </c>
      <c r="D613" s="102"/>
      <c r="E613" s="102">
        <v>8</v>
      </c>
      <c r="F613" s="102"/>
      <c r="G613" s="102"/>
      <c r="H613" s="102"/>
      <c r="I613" s="81">
        <v>8</v>
      </c>
      <c r="J613" s="102">
        <v>3</v>
      </c>
      <c r="K613" s="102"/>
      <c r="L613" s="103">
        <v>0.46</v>
      </c>
      <c r="M613" s="102"/>
      <c r="N613" s="102">
        <v>1</v>
      </c>
      <c r="O613" s="102"/>
      <c r="P613" s="102"/>
    </row>
    <row r="614" spans="1:16" x14ac:dyDescent="0.25">
      <c r="A614" s="102" t="s">
        <v>398</v>
      </c>
      <c r="B614" s="102" t="s">
        <v>186</v>
      </c>
      <c r="C614" s="105" t="s">
        <v>428</v>
      </c>
      <c r="D614" s="102"/>
      <c r="E614" s="102">
        <v>13</v>
      </c>
      <c r="F614" s="102"/>
      <c r="G614" s="102"/>
      <c r="H614" s="102"/>
      <c r="I614" s="81">
        <v>13</v>
      </c>
      <c r="J614" s="102">
        <v>6</v>
      </c>
      <c r="K614" s="102"/>
      <c r="L614" s="103">
        <v>0.46</v>
      </c>
      <c r="M614" s="102">
        <v>3</v>
      </c>
      <c r="N614" s="102">
        <v>0</v>
      </c>
      <c r="O614" s="102"/>
      <c r="P614" s="102"/>
    </row>
    <row r="615" spans="1:16" x14ac:dyDescent="0.25">
      <c r="A615" s="102" t="s">
        <v>398</v>
      </c>
      <c r="B615" s="102" t="s">
        <v>186</v>
      </c>
      <c r="C615" s="105" t="s">
        <v>247</v>
      </c>
      <c r="D615" s="102"/>
      <c r="E615" s="102">
        <v>27</v>
      </c>
      <c r="F615" s="102"/>
      <c r="G615" s="102"/>
      <c r="H615" s="102"/>
      <c r="I615" s="81">
        <v>27</v>
      </c>
      <c r="J615" s="102">
        <v>14</v>
      </c>
      <c r="K615" s="102"/>
      <c r="L615" s="103">
        <v>0.46</v>
      </c>
      <c r="M615" s="102">
        <v>2</v>
      </c>
      <c r="N615" s="102">
        <v>9</v>
      </c>
      <c r="O615" s="102"/>
      <c r="P615" s="102"/>
    </row>
    <row r="616" spans="1:16" x14ac:dyDescent="0.25">
      <c r="A616" s="102" t="s">
        <v>398</v>
      </c>
      <c r="B616" s="102" t="s">
        <v>186</v>
      </c>
      <c r="C616" s="105" t="s">
        <v>426</v>
      </c>
      <c r="D616" s="102"/>
      <c r="E616" s="102">
        <v>17</v>
      </c>
      <c r="F616" s="102"/>
      <c r="G616" s="102"/>
      <c r="H616" s="102"/>
      <c r="I616" s="81">
        <v>17</v>
      </c>
      <c r="J616" s="102">
        <v>7</v>
      </c>
      <c r="K616" s="102"/>
      <c r="L616" s="103">
        <v>0.46</v>
      </c>
      <c r="M616" s="102"/>
      <c r="N616" s="102">
        <v>2</v>
      </c>
      <c r="O616" s="102"/>
      <c r="P616" s="102"/>
    </row>
    <row r="617" spans="1:16" x14ac:dyDescent="0.25">
      <c r="A617" s="102" t="s">
        <v>398</v>
      </c>
      <c r="B617" s="102" t="s">
        <v>186</v>
      </c>
      <c r="C617" s="105" t="s">
        <v>189</v>
      </c>
      <c r="D617" s="102"/>
      <c r="E617" s="102">
        <v>14</v>
      </c>
      <c r="F617" s="102"/>
      <c r="G617" s="102"/>
      <c r="H617" s="102"/>
      <c r="I617" s="81">
        <v>14</v>
      </c>
      <c r="J617" s="102">
        <v>6</v>
      </c>
      <c r="K617" s="102"/>
      <c r="L617" s="103">
        <v>0.46</v>
      </c>
      <c r="M617" s="102"/>
      <c r="N617" s="102">
        <v>5</v>
      </c>
      <c r="O617" s="102"/>
      <c r="P617" s="102"/>
    </row>
    <row r="618" spans="1:16" x14ac:dyDescent="0.25">
      <c r="A618" s="102" t="s">
        <v>398</v>
      </c>
      <c r="B618" s="102" t="s">
        <v>186</v>
      </c>
      <c r="C618" s="105" t="s">
        <v>227</v>
      </c>
      <c r="D618" s="102"/>
      <c r="E618" s="102">
        <v>8</v>
      </c>
      <c r="F618" s="102"/>
      <c r="G618" s="102"/>
      <c r="H618" s="102"/>
      <c r="I618" s="81">
        <v>8</v>
      </c>
      <c r="J618" s="102">
        <v>3</v>
      </c>
      <c r="K618" s="102"/>
      <c r="L618" s="103">
        <v>0.46</v>
      </c>
      <c r="M618" s="102">
        <v>1</v>
      </c>
      <c r="N618" s="102">
        <v>1</v>
      </c>
      <c r="O618" s="102"/>
      <c r="P618" s="102"/>
    </row>
    <row r="619" spans="1:16" x14ac:dyDescent="0.25">
      <c r="A619" s="102" t="s">
        <v>398</v>
      </c>
      <c r="B619" s="102" t="s">
        <v>186</v>
      </c>
      <c r="C619" s="105" t="s">
        <v>250</v>
      </c>
      <c r="D619" s="102"/>
      <c r="E619" s="102">
        <v>15</v>
      </c>
      <c r="F619" s="102"/>
      <c r="G619" s="102"/>
      <c r="H619" s="102"/>
      <c r="I619" s="81">
        <v>15</v>
      </c>
      <c r="J619" s="102">
        <v>3</v>
      </c>
      <c r="K619" s="102"/>
      <c r="L619" s="103">
        <v>0.46</v>
      </c>
      <c r="M619" s="102"/>
      <c r="N619" s="102">
        <v>8</v>
      </c>
      <c r="O619" s="102"/>
      <c r="P619" s="102"/>
    </row>
    <row r="620" spans="1:16" x14ac:dyDescent="0.25">
      <c r="A620" s="102" t="s">
        <v>398</v>
      </c>
      <c r="B620" s="102" t="s">
        <v>186</v>
      </c>
      <c r="C620" s="105" t="s">
        <v>378</v>
      </c>
      <c r="D620" s="102"/>
      <c r="E620" s="102">
        <v>22</v>
      </c>
      <c r="F620" s="102"/>
      <c r="G620" s="102"/>
      <c r="H620" s="102"/>
      <c r="I620" s="81">
        <v>22</v>
      </c>
      <c r="J620" s="102">
        <v>6</v>
      </c>
      <c r="K620" s="102"/>
      <c r="L620" s="103">
        <v>0.46</v>
      </c>
      <c r="M620" s="102"/>
      <c r="N620" s="102">
        <v>12</v>
      </c>
      <c r="O620" s="102"/>
      <c r="P620" s="102"/>
    </row>
    <row r="621" spans="1:16" x14ac:dyDescent="0.25">
      <c r="A621" s="102" t="s">
        <v>398</v>
      </c>
      <c r="B621" s="102" t="s">
        <v>186</v>
      </c>
      <c r="C621" s="105" t="s">
        <v>413</v>
      </c>
      <c r="D621" s="102"/>
      <c r="E621" s="102">
        <v>26</v>
      </c>
      <c r="F621" s="102"/>
      <c r="G621" s="102"/>
      <c r="H621" s="102"/>
      <c r="I621" s="81">
        <v>26</v>
      </c>
      <c r="J621" s="102">
        <v>13</v>
      </c>
      <c r="K621" s="102"/>
      <c r="L621" s="103">
        <v>0.46</v>
      </c>
      <c r="M621" s="102">
        <v>2</v>
      </c>
      <c r="N621" s="102">
        <v>6</v>
      </c>
      <c r="O621" s="102"/>
      <c r="P621" s="102"/>
    </row>
    <row r="622" spans="1:16" x14ac:dyDescent="0.25">
      <c r="A622" s="102" t="s">
        <v>398</v>
      </c>
      <c r="B622" s="102" t="s">
        <v>186</v>
      </c>
      <c r="C622" s="105" t="s">
        <v>429</v>
      </c>
      <c r="D622" s="102"/>
      <c r="E622" s="102">
        <v>17</v>
      </c>
      <c r="F622" s="102"/>
      <c r="G622" s="102"/>
      <c r="H622" s="102"/>
      <c r="I622" s="81">
        <v>17</v>
      </c>
      <c r="J622" s="102">
        <v>8</v>
      </c>
      <c r="K622" s="102"/>
      <c r="L622" s="103">
        <v>0.46</v>
      </c>
      <c r="M622" s="102"/>
      <c r="N622" s="102">
        <v>7</v>
      </c>
      <c r="O622" s="102"/>
      <c r="P622" s="102"/>
    </row>
    <row r="623" spans="1:16" ht="18" customHeight="1" x14ac:dyDescent="0.25">
      <c r="A623" s="102" t="s">
        <v>398</v>
      </c>
      <c r="B623" s="102" t="s">
        <v>186</v>
      </c>
      <c r="C623" s="105" t="s">
        <v>430</v>
      </c>
      <c r="D623" s="102"/>
      <c r="E623" s="102">
        <v>4</v>
      </c>
      <c r="F623" s="102"/>
      <c r="G623" s="102"/>
      <c r="H623" s="102"/>
      <c r="I623" s="81">
        <v>4</v>
      </c>
      <c r="J623" s="102">
        <v>2</v>
      </c>
      <c r="K623" s="102"/>
      <c r="L623" s="103">
        <v>0.46</v>
      </c>
      <c r="M623" s="102">
        <v>1</v>
      </c>
      <c r="N623" s="102">
        <v>1</v>
      </c>
      <c r="O623" s="102"/>
      <c r="P623" s="102"/>
    </row>
    <row r="624" spans="1:16" ht="30" x14ac:dyDescent="0.25">
      <c r="A624" s="102" t="s">
        <v>398</v>
      </c>
      <c r="B624" s="102" t="s">
        <v>186</v>
      </c>
      <c r="C624" s="105" t="s">
        <v>431</v>
      </c>
      <c r="D624" s="102"/>
      <c r="E624" s="102">
        <v>4</v>
      </c>
      <c r="F624" s="102"/>
      <c r="G624" s="102"/>
      <c r="H624" s="102"/>
      <c r="I624" s="81">
        <v>4</v>
      </c>
      <c r="J624" s="102">
        <v>1</v>
      </c>
      <c r="K624" s="102"/>
      <c r="L624" s="103">
        <v>0.46</v>
      </c>
      <c r="M624" s="102"/>
      <c r="N624" s="102">
        <v>2</v>
      </c>
      <c r="O624" s="102"/>
      <c r="P624" s="102"/>
    </row>
    <row r="625" spans="1:16" x14ac:dyDescent="0.25">
      <c r="A625" s="102" t="s">
        <v>398</v>
      </c>
      <c r="B625" s="102" t="s">
        <v>186</v>
      </c>
      <c r="C625" s="105" t="s">
        <v>432</v>
      </c>
      <c r="D625" s="102"/>
      <c r="E625" s="102">
        <v>13</v>
      </c>
      <c r="F625" s="102"/>
      <c r="G625" s="102"/>
      <c r="H625" s="102"/>
      <c r="I625" s="81">
        <v>13</v>
      </c>
      <c r="J625" s="102">
        <v>2</v>
      </c>
      <c r="K625" s="102"/>
      <c r="L625" s="103">
        <v>0.46</v>
      </c>
      <c r="M625" s="102"/>
      <c r="N625" s="102">
        <v>2</v>
      </c>
      <c r="O625" s="102"/>
      <c r="P625" s="102"/>
    </row>
    <row r="626" spans="1:16" x14ac:dyDescent="0.25">
      <c r="A626" s="102" t="s">
        <v>398</v>
      </c>
      <c r="B626" s="102" t="s">
        <v>186</v>
      </c>
      <c r="C626" s="105" t="s">
        <v>433</v>
      </c>
      <c r="D626" s="102"/>
      <c r="E626" s="102">
        <v>23</v>
      </c>
      <c r="F626" s="102"/>
      <c r="G626" s="102"/>
      <c r="H626" s="102"/>
      <c r="I626" s="81">
        <v>23</v>
      </c>
      <c r="J626" s="102">
        <v>6</v>
      </c>
      <c r="K626" s="102"/>
      <c r="L626" s="103">
        <v>0.46</v>
      </c>
      <c r="M626" s="102">
        <v>3</v>
      </c>
      <c r="N626" s="102">
        <v>5</v>
      </c>
      <c r="O626" s="102"/>
      <c r="P626" s="102"/>
    </row>
    <row r="627" spans="1:16" x14ac:dyDescent="0.25">
      <c r="A627" s="102" t="s">
        <v>398</v>
      </c>
      <c r="B627" s="102" t="s">
        <v>186</v>
      </c>
      <c r="C627" s="105" t="s">
        <v>388</v>
      </c>
      <c r="D627" s="105"/>
      <c r="E627" s="105">
        <v>11</v>
      </c>
      <c r="F627" s="105"/>
      <c r="G627" s="105"/>
      <c r="H627" s="105"/>
      <c r="I627" s="119">
        <v>11</v>
      </c>
      <c r="J627" s="105">
        <v>8</v>
      </c>
      <c r="K627" s="105"/>
      <c r="L627" s="103">
        <v>0.46</v>
      </c>
      <c r="M627" s="105">
        <v>2</v>
      </c>
      <c r="N627" s="105">
        <v>1</v>
      </c>
      <c r="O627" s="105"/>
      <c r="P627" s="105"/>
    </row>
    <row r="628" spans="1:16" x14ac:dyDescent="0.25">
      <c r="A628" s="102" t="s">
        <v>398</v>
      </c>
      <c r="B628" s="102" t="s">
        <v>186</v>
      </c>
      <c r="C628" s="105" t="s">
        <v>417</v>
      </c>
      <c r="D628" s="105"/>
      <c r="E628" s="105">
        <v>12</v>
      </c>
      <c r="F628" s="105"/>
      <c r="G628" s="105"/>
      <c r="H628" s="105"/>
      <c r="I628" s="119">
        <v>12</v>
      </c>
      <c r="J628" s="105">
        <v>6</v>
      </c>
      <c r="K628" s="105"/>
      <c r="L628" s="103">
        <v>0.46</v>
      </c>
      <c r="M628" s="105"/>
      <c r="N628" s="105"/>
      <c r="O628" s="105"/>
      <c r="P628" s="105"/>
    </row>
    <row r="629" spans="1:16" x14ac:dyDescent="0.25">
      <c r="A629" s="102" t="s">
        <v>398</v>
      </c>
      <c r="B629" s="102" t="s">
        <v>186</v>
      </c>
      <c r="C629" s="105" t="s">
        <v>420</v>
      </c>
      <c r="D629" s="105"/>
      <c r="E629" s="105">
        <v>14</v>
      </c>
      <c r="F629" s="105"/>
      <c r="G629" s="105"/>
      <c r="H629" s="105"/>
      <c r="I629" s="119">
        <v>14</v>
      </c>
      <c r="J629" s="105">
        <v>6</v>
      </c>
      <c r="K629" s="105"/>
      <c r="L629" s="103">
        <v>0.46</v>
      </c>
      <c r="M629" s="105"/>
      <c r="N629" s="105"/>
      <c r="O629" s="105"/>
      <c r="P629" s="105"/>
    </row>
    <row r="630" spans="1:16" ht="12" customHeight="1" x14ac:dyDescent="0.25">
      <c r="A630" s="102" t="s">
        <v>398</v>
      </c>
      <c r="B630" s="102" t="s">
        <v>186</v>
      </c>
      <c r="C630" s="105" t="s">
        <v>271</v>
      </c>
      <c r="D630" s="105"/>
      <c r="E630" s="105">
        <v>9</v>
      </c>
      <c r="F630" s="105"/>
      <c r="G630" s="105"/>
      <c r="H630" s="105"/>
      <c r="I630" s="119">
        <v>9</v>
      </c>
      <c r="J630" s="105">
        <v>4</v>
      </c>
      <c r="K630" s="105"/>
      <c r="L630" s="103">
        <v>0.46</v>
      </c>
      <c r="M630" s="105"/>
      <c r="N630" s="105"/>
      <c r="O630" s="105"/>
      <c r="P630" s="105"/>
    </row>
    <row r="631" spans="1:16" ht="45" x14ac:dyDescent="0.25">
      <c r="A631" s="102" t="s">
        <v>398</v>
      </c>
      <c r="B631" s="102" t="s">
        <v>186</v>
      </c>
      <c r="C631" s="105" t="s">
        <v>435</v>
      </c>
      <c r="D631" s="105"/>
      <c r="E631" s="105">
        <v>7</v>
      </c>
      <c r="F631" s="105"/>
      <c r="G631" s="105"/>
      <c r="H631" s="105"/>
      <c r="I631" s="119">
        <v>7</v>
      </c>
      <c r="J631" s="105">
        <v>4</v>
      </c>
      <c r="K631" s="105"/>
      <c r="L631" s="103">
        <v>0.46</v>
      </c>
      <c r="M631" s="105"/>
      <c r="N631" s="105"/>
      <c r="O631" s="105"/>
      <c r="P631" s="105"/>
    </row>
    <row r="632" spans="1:16" x14ac:dyDescent="0.25">
      <c r="A632" s="102" t="s">
        <v>398</v>
      </c>
      <c r="B632" s="102" t="s">
        <v>186</v>
      </c>
      <c r="C632" s="105" t="s">
        <v>410</v>
      </c>
      <c r="D632" s="105"/>
      <c r="E632" s="105">
        <v>14</v>
      </c>
      <c r="F632" s="105"/>
      <c r="G632" s="105"/>
      <c r="H632" s="105"/>
      <c r="I632" s="119">
        <v>14</v>
      </c>
      <c r="J632" s="105">
        <v>3</v>
      </c>
      <c r="K632" s="105"/>
      <c r="L632" s="103">
        <v>0.46</v>
      </c>
      <c r="M632" s="105"/>
      <c r="N632" s="105">
        <v>1</v>
      </c>
      <c r="O632" s="105"/>
      <c r="P632" s="105"/>
    </row>
    <row r="633" spans="1:16" ht="30" x14ac:dyDescent="0.25">
      <c r="A633" s="102" t="s">
        <v>398</v>
      </c>
      <c r="B633" s="102" t="s">
        <v>186</v>
      </c>
      <c r="C633" s="105" t="s">
        <v>416</v>
      </c>
      <c r="D633" s="105"/>
      <c r="E633" s="105">
        <v>4</v>
      </c>
      <c r="F633" s="105"/>
      <c r="G633" s="105"/>
      <c r="H633" s="105"/>
      <c r="I633" s="119">
        <v>4</v>
      </c>
      <c r="J633" s="105">
        <v>0</v>
      </c>
      <c r="K633" s="105"/>
      <c r="L633" s="103">
        <v>0.46</v>
      </c>
      <c r="M633" s="105"/>
      <c r="N633" s="105"/>
      <c r="O633" s="105"/>
      <c r="P633" s="105"/>
    </row>
    <row r="634" spans="1:16" x14ac:dyDescent="0.25">
      <c r="A634" s="102" t="s">
        <v>398</v>
      </c>
      <c r="B634" s="102" t="s">
        <v>186</v>
      </c>
      <c r="C634" s="105" t="s">
        <v>434</v>
      </c>
      <c r="D634" s="105"/>
      <c r="E634" s="105">
        <v>4</v>
      </c>
      <c r="F634" s="105"/>
      <c r="G634" s="105"/>
      <c r="H634" s="105"/>
      <c r="I634" s="119">
        <v>4</v>
      </c>
      <c r="J634" s="105">
        <v>0</v>
      </c>
      <c r="K634" s="105"/>
      <c r="L634" s="103">
        <v>0.46</v>
      </c>
      <c r="M634" s="105"/>
      <c r="N634" s="105"/>
      <c r="O634" s="105"/>
      <c r="P634" s="105"/>
    </row>
    <row r="635" spans="1:16" x14ac:dyDescent="0.25">
      <c r="A635" s="102" t="s">
        <v>398</v>
      </c>
      <c r="B635" s="102" t="s">
        <v>186</v>
      </c>
      <c r="C635" s="105" t="s">
        <v>421</v>
      </c>
      <c r="D635" s="105"/>
      <c r="E635" s="105">
        <v>19</v>
      </c>
      <c r="F635" s="105"/>
      <c r="G635" s="105"/>
      <c r="H635" s="105"/>
      <c r="I635" s="119">
        <v>19</v>
      </c>
      <c r="J635" s="105">
        <v>11</v>
      </c>
      <c r="K635" s="105"/>
      <c r="L635" s="103">
        <v>0.46</v>
      </c>
      <c r="M635" s="105"/>
      <c r="N635" s="105">
        <v>1</v>
      </c>
      <c r="O635" s="105"/>
      <c r="P635" s="105"/>
    </row>
    <row r="636" spans="1:16" x14ac:dyDescent="0.25">
      <c r="A636" s="81" t="s">
        <v>398</v>
      </c>
      <c r="B636" s="81"/>
      <c r="C636" s="81"/>
      <c r="D636" s="81">
        <f>SUM(D571:D635)</f>
        <v>363</v>
      </c>
      <c r="E636" s="81">
        <f>SUM(E571:E635)</f>
        <v>4939</v>
      </c>
      <c r="F636" s="81"/>
      <c r="G636" s="81"/>
      <c r="H636" s="81"/>
      <c r="I636" s="81">
        <f>SUM(I571:I635)</f>
        <v>5302</v>
      </c>
      <c r="J636" s="81">
        <f>SUM(J571:J635)</f>
        <v>1143</v>
      </c>
      <c r="K636" s="81"/>
      <c r="L636" s="157">
        <f>AVERAGE(L571:L635)</f>
        <v>0.61738461538461553</v>
      </c>
      <c r="M636" s="81">
        <f>SUM(M571:M635)</f>
        <v>329</v>
      </c>
      <c r="N636" s="81">
        <f>SUM(N571:N635)</f>
        <v>407</v>
      </c>
      <c r="O636" s="81">
        <f>SUM(O571:O635)</f>
        <v>0</v>
      </c>
      <c r="P636" s="81">
        <f>SUM(P571:P635)</f>
        <v>0</v>
      </c>
    </row>
    <row r="637" spans="1:16" x14ac:dyDescent="0.25">
      <c r="A637" s="22" t="s">
        <v>120</v>
      </c>
    </row>
    <row r="638" spans="1:16" ht="30" x14ac:dyDescent="0.25">
      <c r="A638" s="115" t="s">
        <v>28</v>
      </c>
      <c r="B638" s="115" t="s">
        <v>185</v>
      </c>
      <c r="C638" s="115" t="s">
        <v>375</v>
      </c>
      <c r="D638" s="115">
        <v>0</v>
      </c>
      <c r="E638" s="115">
        <v>33</v>
      </c>
      <c r="F638" s="115">
        <v>31</v>
      </c>
      <c r="G638" s="115">
        <v>0</v>
      </c>
      <c r="H638" s="115">
        <v>0</v>
      </c>
      <c r="I638" s="116">
        <f>SUM(D638:H638)</f>
        <v>64</v>
      </c>
      <c r="J638" s="115">
        <v>8</v>
      </c>
      <c r="K638" s="115">
        <v>6</v>
      </c>
      <c r="L638" s="115">
        <v>70</v>
      </c>
      <c r="M638" s="115">
        <v>10</v>
      </c>
      <c r="N638" s="115">
        <v>0</v>
      </c>
      <c r="O638" s="115">
        <v>35000</v>
      </c>
      <c r="P638" s="115" t="s">
        <v>394</v>
      </c>
    </row>
    <row r="639" spans="1:16" ht="30" x14ac:dyDescent="0.25">
      <c r="A639" s="115" t="s">
        <v>28</v>
      </c>
      <c r="B639" s="115" t="s">
        <v>185</v>
      </c>
      <c r="C639" s="115" t="s">
        <v>376</v>
      </c>
      <c r="D639" s="115">
        <v>0</v>
      </c>
      <c r="E639" s="115">
        <v>8</v>
      </c>
      <c r="F639" s="115">
        <v>2</v>
      </c>
      <c r="G639" s="115">
        <v>0</v>
      </c>
      <c r="H639" s="115">
        <v>0</v>
      </c>
      <c r="I639" s="116">
        <f t="shared" ref="I639:I683" si="26">SUM(D639:H639)</f>
        <v>10</v>
      </c>
      <c r="J639" s="115">
        <v>5</v>
      </c>
      <c r="K639" s="115">
        <v>1</v>
      </c>
      <c r="L639" s="115">
        <v>80</v>
      </c>
      <c r="M639" s="115">
        <v>1</v>
      </c>
      <c r="N639" s="115">
        <v>0</v>
      </c>
      <c r="O639" s="115">
        <v>35000</v>
      </c>
      <c r="P639" s="115" t="s">
        <v>394</v>
      </c>
    </row>
    <row r="640" spans="1:16" ht="30" x14ac:dyDescent="0.25">
      <c r="A640" s="115" t="s">
        <v>28</v>
      </c>
      <c r="B640" s="115" t="s">
        <v>185</v>
      </c>
      <c r="C640" s="115" t="s">
        <v>377</v>
      </c>
      <c r="D640" s="115">
        <v>0</v>
      </c>
      <c r="E640" s="115">
        <v>23</v>
      </c>
      <c r="F640" s="115">
        <v>4</v>
      </c>
      <c r="G640" s="115">
        <v>0</v>
      </c>
      <c r="H640" s="115">
        <v>0</v>
      </c>
      <c r="I640" s="116">
        <f t="shared" si="26"/>
        <v>27</v>
      </c>
      <c r="J640" s="115">
        <v>9</v>
      </c>
      <c r="K640" s="115">
        <v>1</v>
      </c>
      <c r="L640" s="115">
        <v>80</v>
      </c>
      <c r="M640" s="115">
        <v>2</v>
      </c>
      <c r="N640" s="115">
        <v>0</v>
      </c>
      <c r="O640" s="115">
        <v>35000</v>
      </c>
      <c r="P640" s="115" t="s">
        <v>394</v>
      </c>
    </row>
    <row r="641" spans="1:16" ht="30" x14ac:dyDescent="0.25">
      <c r="A641" s="115" t="s">
        <v>28</v>
      </c>
      <c r="B641" s="115" t="s">
        <v>185</v>
      </c>
      <c r="C641" s="115" t="s">
        <v>257</v>
      </c>
      <c r="D641" s="115">
        <v>0</v>
      </c>
      <c r="E641" s="115">
        <v>21</v>
      </c>
      <c r="F641" s="115">
        <v>24</v>
      </c>
      <c r="G641" s="115">
        <v>0</v>
      </c>
      <c r="H641" s="115">
        <v>0</v>
      </c>
      <c r="I641" s="116">
        <f t="shared" si="26"/>
        <v>45</v>
      </c>
      <c r="J641" s="115">
        <v>4</v>
      </c>
      <c r="K641" s="115">
        <v>2</v>
      </c>
      <c r="L641" s="115">
        <v>58</v>
      </c>
      <c r="M641" s="115">
        <v>5</v>
      </c>
      <c r="N641" s="115">
        <v>0</v>
      </c>
      <c r="O641" s="115">
        <v>30500</v>
      </c>
      <c r="P641" s="115" t="s">
        <v>394</v>
      </c>
    </row>
    <row r="642" spans="1:16" ht="30" x14ac:dyDescent="0.25">
      <c r="A642" s="115" t="s">
        <v>28</v>
      </c>
      <c r="B642" s="115" t="s">
        <v>185</v>
      </c>
      <c r="C642" s="115" t="s">
        <v>251</v>
      </c>
      <c r="D642" s="115">
        <v>1</v>
      </c>
      <c r="E642" s="115">
        <v>26</v>
      </c>
      <c r="F642" s="115">
        <v>91</v>
      </c>
      <c r="G642" s="115">
        <v>0</v>
      </c>
      <c r="H642" s="115">
        <v>0</v>
      </c>
      <c r="I642" s="116">
        <f t="shared" si="26"/>
        <v>118</v>
      </c>
      <c r="J642" s="115">
        <v>8</v>
      </c>
      <c r="K642" s="115">
        <v>13</v>
      </c>
      <c r="L642" s="115">
        <v>65</v>
      </c>
      <c r="M642" s="115">
        <v>8</v>
      </c>
      <c r="N642" s="115">
        <v>0</v>
      </c>
      <c r="O642" s="115">
        <v>42000</v>
      </c>
      <c r="P642" s="115" t="s">
        <v>394</v>
      </c>
    </row>
    <row r="643" spans="1:16" ht="30" x14ac:dyDescent="0.25">
      <c r="A643" s="115" t="s">
        <v>28</v>
      </c>
      <c r="B643" s="115" t="s">
        <v>185</v>
      </c>
      <c r="C643" s="115" t="s">
        <v>245</v>
      </c>
      <c r="D643" s="115">
        <v>3</v>
      </c>
      <c r="E643" s="115">
        <v>36</v>
      </c>
      <c r="F643" s="115">
        <v>110</v>
      </c>
      <c r="G643" s="115">
        <v>0</v>
      </c>
      <c r="H643" s="115">
        <v>22</v>
      </c>
      <c r="I643" s="116">
        <f t="shared" si="26"/>
        <v>171</v>
      </c>
      <c r="J643" s="115">
        <v>7</v>
      </c>
      <c r="K643" s="115">
        <v>19</v>
      </c>
      <c r="L643" s="115">
        <v>86</v>
      </c>
      <c r="M643" s="115">
        <v>20</v>
      </c>
      <c r="N643" s="115">
        <v>0</v>
      </c>
      <c r="O643" s="115">
        <v>30500</v>
      </c>
      <c r="P643" s="115" t="s">
        <v>394</v>
      </c>
    </row>
    <row r="644" spans="1:16" ht="30" x14ac:dyDescent="0.25">
      <c r="A644" s="115" t="s">
        <v>28</v>
      </c>
      <c r="B644" s="115" t="s">
        <v>185</v>
      </c>
      <c r="C644" s="115" t="s">
        <v>378</v>
      </c>
      <c r="D644" s="115">
        <v>0</v>
      </c>
      <c r="E644" s="115">
        <v>27</v>
      </c>
      <c r="F644" s="115">
        <v>27</v>
      </c>
      <c r="G644" s="115">
        <v>0</v>
      </c>
      <c r="H644" s="115">
        <v>0</v>
      </c>
      <c r="I644" s="116">
        <f t="shared" si="26"/>
        <v>54</v>
      </c>
      <c r="J644" s="115">
        <v>10</v>
      </c>
      <c r="K644" s="115">
        <v>6</v>
      </c>
      <c r="L644" s="115">
        <v>60</v>
      </c>
      <c r="M644" s="115">
        <v>2</v>
      </c>
      <c r="N644" s="115">
        <v>0</v>
      </c>
      <c r="O644" s="115">
        <v>30500</v>
      </c>
      <c r="P644" s="115" t="s">
        <v>394</v>
      </c>
    </row>
    <row r="645" spans="1:16" ht="30" x14ac:dyDescent="0.25">
      <c r="A645" s="115" t="s">
        <v>28</v>
      </c>
      <c r="B645" s="115" t="s">
        <v>185</v>
      </c>
      <c r="C645" s="115" t="s">
        <v>190</v>
      </c>
      <c r="D645" s="115">
        <v>16</v>
      </c>
      <c r="E645" s="115">
        <v>36</v>
      </c>
      <c r="F645" s="115">
        <v>400</v>
      </c>
      <c r="G645" s="115">
        <v>47</v>
      </c>
      <c r="H645" s="115">
        <v>0</v>
      </c>
      <c r="I645" s="116">
        <f t="shared" si="26"/>
        <v>499</v>
      </c>
      <c r="J645" s="115">
        <v>13</v>
      </c>
      <c r="K645" s="115">
        <v>131</v>
      </c>
      <c r="L645" s="115">
        <v>78</v>
      </c>
      <c r="M645" s="115">
        <v>43</v>
      </c>
      <c r="N645" s="115">
        <v>0</v>
      </c>
      <c r="O645" s="115">
        <v>42000</v>
      </c>
      <c r="P645" s="115" t="s">
        <v>394</v>
      </c>
    </row>
    <row r="646" spans="1:16" ht="30" x14ac:dyDescent="0.25">
      <c r="A646" s="115" t="s">
        <v>28</v>
      </c>
      <c r="B646" s="115" t="s">
        <v>185</v>
      </c>
      <c r="C646" s="115" t="s">
        <v>247</v>
      </c>
      <c r="D646" s="115">
        <v>6</v>
      </c>
      <c r="E646" s="115">
        <v>27</v>
      </c>
      <c r="F646" s="115">
        <v>121</v>
      </c>
      <c r="G646" s="115">
        <v>49</v>
      </c>
      <c r="H646" s="115">
        <v>0</v>
      </c>
      <c r="I646" s="116">
        <f t="shared" si="26"/>
        <v>203</v>
      </c>
      <c r="J646" s="115">
        <v>9</v>
      </c>
      <c r="K646" s="115">
        <v>22</v>
      </c>
      <c r="L646" s="115">
        <v>90</v>
      </c>
      <c r="M646" s="115">
        <v>26</v>
      </c>
      <c r="N646" s="115">
        <v>0</v>
      </c>
      <c r="O646" s="115">
        <v>42000</v>
      </c>
      <c r="P646" s="115" t="s">
        <v>394</v>
      </c>
    </row>
    <row r="647" spans="1:16" ht="30" x14ac:dyDescent="0.25">
      <c r="A647" s="115" t="s">
        <v>28</v>
      </c>
      <c r="B647" s="115" t="s">
        <v>185</v>
      </c>
      <c r="C647" s="115" t="s">
        <v>379</v>
      </c>
      <c r="D647" s="115">
        <v>1</v>
      </c>
      <c r="E647" s="115">
        <v>31</v>
      </c>
      <c r="F647" s="115">
        <v>157</v>
      </c>
      <c r="G647" s="115">
        <v>0</v>
      </c>
      <c r="H647" s="115">
        <v>0</v>
      </c>
      <c r="I647" s="116">
        <f t="shared" si="26"/>
        <v>189</v>
      </c>
      <c r="J647" s="115">
        <v>8</v>
      </c>
      <c r="K647" s="115">
        <v>20</v>
      </c>
      <c r="L647" s="115">
        <v>79</v>
      </c>
      <c r="M647" s="115">
        <v>22</v>
      </c>
      <c r="N647" s="115">
        <v>1</v>
      </c>
      <c r="O647" s="115">
        <v>30500</v>
      </c>
      <c r="P647" s="115" t="s">
        <v>394</v>
      </c>
    </row>
    <row r="648" spans="1:16" ht="30" x14ac:dyDescent="0.25">
      <c r="A648" s="115" t="s">
        <v>28</v>
      </c>
      <c r="B648" s="115" t="s">
        <v>185</v>
      </c>
      <c r="C648" s="115" t="s">
        <v>269</v>
      </c>
      <c r="D648" s="115">
        <v>14</v>
      </c>
      <c r="E648" s="115">
        <v>40</v>
      </c>
      <c r="F648" s="115">
        <v>293</v>
      </c>
      <c r="G648" s="115">
        <v>0</v>
      </c>
      <c r="H648" s="115">
        <v>0</v>
      </c>
      <c r="I648" s="116">
        <f t="shared" si="26"/>
        <v>347</v>
      </c>
      <c r="J648" s="115">
        <v>14</v>
      </c>
      <c r="K648" s="115">
        <v>60</v>
      </c>
      <c r="L648" s="115">
        <v>61</v>
      </c>
      <c r="M648" s="115">
        <v>42</v>
      </c>
      <c r="N648" s="115">
        <v>2</v>
      </c>
      <c r="O648" s="115">
        <v>50000</v>
      </c>
      <c r="P648" s="115" t="s">
        <v>394</v>
      </c>
    </row>
    <row r="649" spans="1:16" ht="30" x14ac:dyDescent="0.25">
      <c r="A649" s="115" t="s">
        <v>28</v>
      </c>
      <c r="B649" s="115" t="s">
        <v>185</v>
      </c>
      <c r="C649" s="115" t="s">
        <v>249</v>
      </c>
      <c r="D649" s="115">
        <v>1</v>
      </c>
      <c r="E649" s="115">
        <v>30</v>
      </c>
      <c r="F649" s="115">
        <v>75</v>
      </c>
      <c r="G649" s="115">
        <v>0</v>
      </c>
      <c r="H649" s="115">
        <v>0</v>
      </c>
      <c r="I649" s="116">
        <f t="shared" si="26"/>
        <v>106</v>
      </c>
      <c r="J649" s="115">
        <v>8</v>
      </c>
      <c r="K649" s="115">
        <v>9</v>
      </c>
      <c r="L649" s="115">
        <v>75</v>
      </c>
      <c r="M649" s="115">
        <v>11</v>
      </c>
      <c r="N649" s="115">
        <v>0</v>
      </c>
      <c r="O649" s="115">
        <v>30500</v>
      </c>
      <c r="P649" s="115" t="s">
        <v>394</v>
      </c>
    </row>
    <row r="650" spans="1:16" ht="30" x14ac:dyDescent="0.25">
      <c r="A650" s="115" t="s">
        <v>28</v>
      </c>
      <c r="B650" s="115" t="s">
        <v>185</v>
      </c>
      <c r="C650" s="115" t="s">
        <v>227</v>
      </c>
      <c r="D650" s="115">
        <v>4</v>
      </c>
      <c r="E650" s="115">
        <v>35</v>
      </c>
      <c r="F650" s="115">
        <v>136</v>
      </c>
      <c r="G650" s="115">
        <v>0</v>
      </c>
      <c r="H650" s="115">
        <v>0</v>
      </c>
      <c r="I650" s="116">
        <f t="shared" si="26"/>
        <v>175</v>
      </c>
      <c r="J650" s="115">
        <v>8</v>
      </c>
      <c r="K650" s="115">
        <v>24</v>
      </c>
      <c r="L650" s="115">
        <v>90</v>
      </c>
      <c r="M650" s="115">
        <v>27</v>
      </c>
      <c r="N650" s="115">
        <v>1</v>
      </c>
      <c r="O650" s="115">
        <v>37000</v>
      </c>
      <c r="P650" s="115" t="s">
        <v>394</v>
      </c>
    </row>
    <row r="651" spans="1:16" ht="30" x14ac:dyDescent="0.25">
      <c r="A651" s="115" t="s">
        <v>28</v>
      </c>
      <c r="B651" s="115" t="s">
        <v>185</v>
      </c>
      <c r="C651" s="115" t="s">
        <v>380</v>
      </c>
      <c r="D651" s="115">
        <v>0</v>
      </c>
      <c r="E651" s="115">
        <v>26</v>
      </c>
      <c r="F651" s="115">
        <v>13</v>
      </c>
      <c r="G651" s="115">
        <v>0</v>
      </c>
      <c r="H651" s="115">
        <v>0</v>
      </c>
      <c r="I651" s="116">
        <f t="shared" si="26"/>
        <v>39</v>
      </c>
      <c r="J651" s="115">
        <v>5</v>
      </c>
      <c r="K651" s="115">
        <v>5</v>
      </c>
      <c r="L651" s="115">
        <v>65</v>
      </c>
      <c r="M651" s="115">
        <v>4</v>
      </c>
      <c r="N651" s="115">
        <v>0</v>
      </c>
      <c r="O651" s="115">
        <v>42000</v>
      </c>
      <c r="P651" s="115" t="s">
        <v>394</v>
      </c>
    </row>
    <row r="652" spans="1:16" ht="30" x14ac:dyDescent="0.25">
      <c r="A652" s="115" t="s">
        <v>28</v>
      </c>
      <c r="B652" s="115" t="s">
        <v>185</v>
      </c>
      <c r="C652" s="115" t="s">
        <v>381</v>
      </c>
      <c r="D652" s="115">
        <v>0</v>
      </c>
      <c r="E652" s="115">
        <v>39</v>
      </c>
      <c r="F652" s="115">
        <v>33</v>
      </c>
      <c r="G652" s="115">
        <v>0</v>
      </c>
      <c r="H652" s="115">
        <v>0</v>
      </c>
      <c r="I652" s="116">
        <f t="shared" si="26"/>
        <v>72</v>
      </c>
      <c r="J652" s="115">
        <v>10</v>
      </c>
      <c r="K652" s="115">
        <v>6</v>
      </c>
      <c r="L652" s="115">
        <v>80</v>
      </c>
      <c r="M652" s="115">
        <v>7</v>
      </c>
      <c r="N652" s="115">
        <v>0</v>
      </c>
      <c r="O652" s="115">
        <v>42000</v>
      </c>
      <c r="P652" s="115" t="s">
        <v>394</v>
      </c>
    </row>
    <row r="653" spans="1:16" ht="30" x14ac:dyDescent="0.25">
      <c r="A653" s="115" t="s">
        <v>28</v>
      </c>
      <c r="B653" s="115" t="s">
        <v>185</v>
      </c>
      <c r="C653" s="115" t="s">
        <v>188</v>
      </c>
      <c r="D653" s="115">
        <v>15</v>
      </c>
      <c r="E653" s="115">
        <v>157</v>
      </c>
      <c r="F653" s="115">
        <v>636</v>
      </c>
      <c r="G653" s="115">
        <v>186</v>
      </c>
      <c r="H653" s="115">
        <v>0</v>
      </c>
      <c r="I653" s="116">
        <f t="shared" si="26"/>
        <v>994</v>
      </c>
      <c r="J653" s="115">
        <v>47</v>
      </c>
      <c r="K653" s="115">
        <v>181</v>
      </c>
      <c r="L653" s="115">
        <v>58</v>
      </c>
      <c r="M653" s="115">
        <v>94</v>
      </c>
      <c r="N653" s="115">
        <v>3</v>
      </c>
      <c r="O653" s="115">
        <v>40000</v>
      </c>
      <c r="P653" s="115" t="s">
        <v>394</v>
      </c>
    </row>
    <row r="654" spans="1:16" ht="30" x14ac:dyDescent="0.25">
      <c r="A654" s="115" t="s">
        <v>28</v>
      </c>
      <c r="B654" s="115" t="s">
        <v>185</v>
      </c>
      <c r="C654" s="115" t="s">
        <v>189</v>
      </c>
      <c r="D654" s="115">
        <v>8</v>
      </c>
      <c r="E654" s="115">
        <v>47</v>
      </c>
      <c r="F654" s="115">
        <v>184</v>
      </c>
      <c r="G654" s="115">
        <v>105</v>
      </c>
      <c r="H654" s="115">
        <v>0</v>
      </c>
      <c r="I654" s="116">
        <f t="shared" si="26"/>
        <v>344</v>
      </c>
      <c r="J654" s="115">
        <v>14</v>
      </c>
      <c r="K654" s="115">
        <v>73</v>
      </c>
      <c r="L654" s="115">
        <v>74</v>
      </c>
      <c r="M654" s="115">
        <v>54</v>
      </c>
      <c r="N654" s="115">
        <v>0</v>
      </c>
      <c r="O654" s="115">
        <v>40000</v>
      </c>
      <c r="P654" s="115" t="s">
        <v>394</v>
      </c>
    </row>
    <row r="655" spans="1:16" ht="30" x14ac:dyDescent="0.25">
      <c r="A655" s="115" t="s">
        <v>28</v>
      </c>
      <c r="B655" s="115" t="s">
        <v>185</v>
      </c>
      <c r="C655" s="115" t="s">
        <v>358</v>
      </c>
      <c r="D655" s="115">
        <v>9</v>
      </c>
      <c r="E655" s="115">
        <v>28</v>
      </c>
      <c r="F655" s="115">
        <v>15</v>
      </c>
      <c r="G655" s="115">
        <v>0</v>
      </c>
      <c r="H655" s="115">
        <v>0</v>
      </c>
      <c r="I655" s="116">
        <f t="shared" si="26"/>
        <v>52</v>
      </c>
      <c r="J655" s="115">
        <v>10</v>
      </c>
      <c r="K655" s="115">
        <v>3</v>
      </c>
      <c r="L655" s="115">
        <v>93</v>
      </c>
      <c r="M655" s="115">
        <v>9</v>
      </c>
      <c r="N655" s="115">
        <v>0</v>
      </c>
      <c r="O655" s="115">
        <v>35000</v>
      </c>
      <c r="P655" s="115" t="s">
        <v>394</v>
      </c>
    </row>
    <row r="656" spans="1:16" ht="30" x14ac:dyDescent="0.25">
      <c r="A656" s="115" t="s">
        <v>28</v>
      </c>
      <c r="B656" s="115" t="s">
        <v>185</v>
      </c>
      <c r="C656" s="115" t="s">
        <v>382</v>
      </c>
      <c r="D656" s="115">
        <v>9</v>
      </c>
      <c r="E656" s="115">
        <v>6</v>
      </c>
      <c r="F656" s="115">
        <v>5</v>
      </c>
      <c r="G656" s="115">
        <v>0</v>
      </c>
      <c r="H656" s="115">
        <v>0</v>
      </c>
      <c r="I656" s="116">
        <f t="shared" si="26"/>
        <v>20</v>
      </c>
      <c r="J656" s="115">
        <v>6</v>
      </c>
      <c r="K656" s="115">
        <v>0</v>
      </c>
      <c r="L656" s="115">
        <v>80</v>
      </c>
      <c r="M656" s="115">
        <v>4</v>
      </c>
      <c r="N656" s="115">
        <v>0</v>
      </c>
      <c r="O656" s="115">
        <v>35000</v>
      </c>
      <c r="P656" s="115" t="s">
        <v>394</v>
      </c>
    </row>
    <row r="657" spans="1:16" ht="45" x14ac:dyDescent="0.25">
      <c r="A657" s="115" t="s">
        <v>28</v>
      </c>
      <c r="B657" s="115" t="s">
        <v>185</v>
      </c>
      <c r="C657" s="115" t="s">
        <v>383</v>
      </c>
      <c r="D657" s="115">
        <v>11</v>
      </c>
      <c r="E657" s="115">
        <v>19</v>
      </c>
      <c r="F657" s="115">
        <v>9</v>
      </c>
      <c r="G657" s="115">
        <v>7</v>
      </c>
      <c r="H657" s="115">
        <v>0</v>
      </c>
      <c r="I657" s="116">
        <f t="shared" si="26"/>
        <v>46</v>
      </c>
      <c r="J657" s="115">
        <v>6</v>
      </c>
      <c r="K657" s="115">
        <v>3</v>
      </c>
      <c r="L657" s="115">
        <v>63</v>
      </c>
      <c r="M657" s="115">
        <v>9</v>
      </c>
      <c r="N657" s="115">
        <v>0</v>
      </c>
      <c r="O657" s="115">
        <v>35000</v>
      </c>
      <c r="P657" s="115" t="s">
        <v>394</v>
      </c>
    </row>
    <row r="658" spans="1:16" ht="30" x14ac:dyDescent="0.25">
      <c r="A658" s="115" t="s">
        <v>28</v>
      </c>
      <c r="B658" s="115" t="s">
        <v>185</v>
      </c>
      <c r="C658" s="115" t="s">
        <v>384</v>
      </c>
      <c r="D658" s="115">
        <v>9</v>
      </c>
      <c r="E658" s="115">
        <v>30</v>
      </c>
      <c r="F658" s="115">
        <v>39</v>
      </c>
      <c r="G658" s="115">
        <v>23</v>
      </c>
      <c r="H658" s="115">
        <v>0</v>
      </c>
      <c r="I658" s="116">
        <f t="shared" si="26"/>
        <v>101</v>
      </c>
      <c r="J658" s="115">
        <v>9</v>
      </c>
      <c r="K658" s="115">
        <v>23</v>
      </c>
      <c r="L658" s="115">
        <v>61</v>
      </c>
      <c r="M658" s="115">
        <v>9</v>
      </c>
      <c r="N658" s="115">
        <v>0</v>
      </c>
      <c r="O658" s="115">
        <v>35000</v>
      </c>
      <c r="P658" s="115" t="s">
        <v>394</v>
      </c>
    </row>
    <row r="659" spans="1:16" ht="30" x14ac:dyDescent="0.25">
      <c r="A659" s="115" t="s">
        <v>28</v>
      </c>
      <c r="B659" s="115" t="s">
        <v>185</v>
      </c>
      <c r="C659" s="115" t="s">
        <v>385</v>
      </c>
      <c r="D659" s="115">
        <v>22</v>
      </c>
      <c r="E659" s="115">
        <v>8</v>
      </c>
      <c r="F659" s="115">
        <v>13</v>
      </c>
      <c r="G659" s="115">
        <v>0</v>
      </c>
      <c r="H659" s="115">
        <v>0</v>
      </c>
      <c r="I659" s="116">
        <f t="shared" si="26"/>
        <v>43</v>
      </c>
      <c r="J659" s="115">
        <v>7</v>
      </c>
      <c r="K659" s="115">
        <v>4</v>
      </c>
      <c r="L659" s="115">
        <v>80</v>
      </c>
      <c r="M659" s="115">
        <v>3</v>
      </c>
      <c r="N659" s="115">
        <v>0</v>
      </c>
      <c r="O659" s="115">
        <v>35000</v>
      </c>
      <c r="P659" s="115" t="s">
        <v>394</v>
      </c>
    </row>
    <row r="660" spans="1:16" ht="30" x14ac:dyDescent="0.25">
      <c r="A660" s="115" t="s">
        <v>28</v>
      </c>
      <c r="B660" s="115" t="s">
        <v>185</v>
      </c>
      <c r="C660" s="115" t="s">
        <v>386</v>
      </c>
      <c r="D660" s="115">
        <v>2</v>
      </c>
      <c r="E660" s="115">
        <v>27</v>
      </c>
      <c r="F660" s="115">
        <v>12</v>
      </c>
      <c r="G660" s="115">
        <v>0</v>
      </c>
      <c r="H660" s="115">
        <v>0</v>
      </c>
      <c r="I660" s="116">
        <f t="shared" si="26"/>
        <v>41</v>
      </c>
      <c r="J660" s="115">
        <v>5</v>
      </c>
      <c r="K660" s="115">
        <v>2</v>
      </c>
      <c r="L660" s="115">
        <v>71</v>
      </c>
      <c r="M660" s="115">
        <v>8</v>
      </c>
      <c r="N660" s="115">
        <v>0</v>
      </c>
      <c r="O660" s="115">
        <v>35000</v>
      </c>
      <c r="P660" s="115" t="s">
        <v>394</v>
      </c>
    </row>
    <row r="661" spans="1:16" ht="30" x14ac:dyDescent="0.25">
      <c r="A661" s="115" t="s">
        <v>28</v>
      </c>
      <c r="B661" s="115" t="s">
        <v>185</v>
      </c>
      <c r="C661" s="115" t="s">
        <v>387</v>
      </c>
      <c r="D661" s="115">
        <v>24</v>
      </c>
      <c r="E661" s="115">
        <v>32</v>
      </c>
      <c r="F661" s="115">
        <v>96</v>
      </c>
      <c r="G661" s="115">
        <v>30</v>
      </c>
      <c r="H661" s="115">
        <v>0</v>
      </c>
      <c r="I661" s="116">
        <f t="shared" si="26"/>
        <v>182</v>
      </c>
      <c r="J661" s="115">
        <v>14</v>
      </c>
      <c r="K661" s="115">
        <v>15</v>
      </c>
      <c r="L661" s="115">
        <v>67</v>
      </c>
      <c r="M661" s="115">
        <v>31</v>
      </c>
      <c r="N661" s="115">
        <v>0</v>
      </c>
      <c r="O661" s="115">
        <v>40000</v>
      </c>
      <c r="P661" s="115" t="s">
        <v>394</v>
      </c>
    </row>
    <row r="662" spans="1:16" ht="30" x14ac:dyDescent="0.25">
      <c r="A662" s="115" t="s">
        <v>28</v>
      </c>
      <c r="B662" s="115" t="s">
        <v>185</v>
      </c>
      <c r="C662" s="115" t="s">
        <v>388</v>
      </c>
      <c r="D662" s="115">
        <v>31</v>
      </c>
      <c r="E662" s="115">
        <v>51</v>
      </c>
      <c r="F662" s="115">
        <v>124</v>
      </c>
      <c r="G662" s="115">
        <v>0</v>
      </c>
      <c r="H662" s="115">
        <v>0</v>
      </c>
      <c r="I662" s="116">
        <f t="shared" si="26"/>
        <v>206</v>
      </c>
      <c r="J662" s="115">
        <v>18</v>
      </c>
      <c r="K662" s="115">
        <v>17</v>
      </c>
      <c r="L662" s="115">
        <v>82</v>
      </c>
      <c r="M662" s="115">
        <v>35</v>
      </c>
      <c r="N662" s="115">
        <v>0</v>
      </c>
      <c r="O662" s="115">
        <v>40000</v>
      </c>
      <c r="P662" s="115" t="s">
        <v>394</v>
      </c>
    </row>
    <row r="663" spans="1:16" ht="30" x14ac:dyDescent="0.25">
      <c r="A663" s="115" t="s">
        <v>28</v>
      </c>
      <c r="B663" s="115" t="s">
        <v>185</v>
      </c>
      <c r="C663" s="115" t="s">
        <v>389</v>
      </c>
      <c r="D663" s="115">
        <v>2</v>
      </c>
      <c r="E663" s="115">
        <v>96</v>
      </c>
      <c r="F663" s="115">
        <v>83</v>
      </c>
      <c r="G663" s="115">
        <v>0</v>
      </c>
      <c r="H663" s="115">
        <v>0</v>
      </c>
      <c r="I663" s="116">
        <f t="shared" si="26"/>
        <v>181</v>
      </c>
      <c r="J663" s="115">
        <v>21</v>
      </c>
      <c r="K663" s="115">
        <v>10</v>
      </c>
      <c r="L663" s="115">
        <v>72</v>
      </c>
      <c r="M663" s="115">
        <v>14</v>
      </c>
      <c r="N663" s="115">
        <v>1</v>
      </c>
      <c r="O663" s="115">
        <v>42000</v>
      </c>
      <c r="P663" s="115" t="s">
        <v>394</v>
      </c>
    </row>
    <row r="664" spans="1:16" ht="30" x14ac:dyDescent="0.25">
      <c r="A664" s="115" t="s">
        <v>28</v>
      </c>
      <c r="B664" s="115" t="s">
        <v>185</v>
      </c>
      <c r="C664" s="115" t="s">
        <v>390</v>
      </c>
      <c r="D664" s="115">
        <v>2</v>
      </c>
      <c r="E664" s="115">
        <v>75</v>
      </c>
      <c r="F664" s="115">
        <v>100</v>
      </c>
      <c r="G664" s="115">
        <v>0</v>
      </c>
      <c r="H664" s="115">
        <v>0</v>
      </c>
      <c r="I664" s="116">
        <f t="shared" si="26"/>
        <v>177</v>
      </c>
      <c r="J664" s="115">
        <v>16</v>
      </c>
      <c r="K664" s="115">
        <v>15</v>
      </c>
      <c r="L664" s="115">
        <v>90</v>
      </c>
      <c r="M664" s="115">
        <v>19</v>
      </c>
      <c r="N664" s="115">
        <v>0</v>
      </c>
      <c r="O664" s="115">
        <v>42000</v>
      </c>
      <c r="P664" s="115" t="s">
        <v>394</v>
      </c>
    </row>
    <row r="665" spans="1:16" ht="30" x14ac:dyDescent="0.25">
      <c r="A665" s="115" t="s">
        <v>28</v>
      </c>
      <c r="B665" s="115" t="s">
        <v>185</v>
      </c>
      <c r="C665" s="115" t="s">
        <v>373</v>
      </c>
      <c r="D665" s="115">
        <v>14</v>
      </c>
      <c r="E665" s="115">
        <v>118</v>
      </c>
      <c r="F665" s="115">
        <v>132</v>
      </c>
      <c r="G665" s="115">
        <v>31</v>
      </c>
      <c r="H665" s="115">
        <v>0</v>
      </c>
      <c r="I665" s="116">
        <f t="shared" si="26"/>
        <v>295</v>
      </c>
      <c r="J665" s="115">
        <v>40</v>
      </c>
      <c r="K665" s="115">
        <v>25</v>
      </c>
      <c r="L665" s="115">
        <v>64</v>
      </c>
      <c r="M665" s="115">
        <v>32</v>
      </c>
      <c r="N665" s="115">
        <v>0</v>
      </c>
      <c r="O665" s="115">
        <v>29500</v>
      </c>
      <c r="P665" s="115" t="s">
        <v>394</v>
      </c>
    </row>
    <row r="666" spans="1:16" ht="30" x14ac:dyDescent="0.25">
      <c r="A666" s="115" t="s">
        <v>28</v>
      </c>
      <c r="B666" s="115" t="s">
        <v>185</v>
      </c>
      <c r="C666" s="115" t="s">
        <v>364</v>
      </c>
      <c r="D666" s="115">
        <v>4</v>
      </c>
      <c r="E666" s="115">
        <v>32</v>
      </c>
      <c r="F666" s="115">
        <v>3</v>
      </c>
      <c r="G666" s="115">
        <v>0</v>
      </c>
      <c r="H666" s="115">
        <v>0</v>
      </c>
      <c r="I666" s="116">
        <f t="shared" si="26"/>
        <v>39</v>
      </c>
      <c r="J666" s="115">
        <v>10</v>
      </c>
      <c r="K666" s="115">
        <v>0</v>
      </c>
      <c r="L666" s="115">
        <v>67</v>
      </c>
      <c r="M666" s="115">
        <v>0</v>
      </c>
      <c r="N666" s="115">
        <v>0</v>
      </c>
      <c r="O666" s="115">
        <v>29500</v>
      </c>
      <c r="P666" s="115" t="s">
        <v>394</v>
      </c>
    </row>
    <row r="667" spans="1:16" ht="30" x14ac:dyDescent="0.25">
      <c r="A667" s="115" t="s">
        <v>28</v>
      </c>
      <c r="B667" s="115" t="s">
        <v>185</v>
      </c>
      <c r="C667" s="115" t="s">
        <v>391</v>
      </c>
      <c r="D667" s="115">
        <v>191</v>
      </c>
      <c r="E667" s="115">
        <v>0</v>
      </c>
      <c r="F667" s="115">
        <v>0</v>
      </c>
      <c r="G667" s="115">
        <v>0</v>
      </c>
      <c r="H667" s="115">
        <v>0</v>
      </c>
      <c r="I667" s="116">
        <f t="shared" si="26"/>
        <v>191</v>
      </c>
      <c r="J667" s="115">
        <v>44</v>
      </c>
      <c r="K667" s="115">
        <v>0</v>
      </c>
      <c r="L667" s="115">
        <v>100</v>
      </c>
      <c r="M667" s="115">
        <v>2</v>
      </c>
      <c r="N667" s="115">
        <v>0</v>
      </c>
      <c r="O667" s="115">
        <v>29500</v>
      </c>
      <c r="P667" s="115" t="s">
        <v>394</v>
      </c>
    </row>
    <row r="668" spans="1:16" ht="30" x14ac:dyDescent="0.25">
      <c r="A668" s="115" t="s">
        <v>28</v>
      </c>
      <c r="B668" s="115" t="s">
        <v>266</v>
      </c>
      <c r="C668" s="115" t="s">
        <v>392</v>
      </c>
      <c r="D668" s="115">
        <v>0</v>
      </c>
      <c r="E668" s="115">
        <v>0</v>
      </c>
      <c r="F668" s="115">
        <v>16</v>
      </c>
      <c r="G668" s="115">
        <v>0</v>
      </c>
      <c r="H668" s="115">
        <v>0</v>
      </c>
      <c r="I668" s="116">
        <f t="shared" si="26"/>
        <v>16</v>
      </c>
      <c r="J668" s="115">
        <v>0</v>
      </c>
      <c r="K668" s="115">
        <v>16</v>
      </c>
      <c r="L668" s="115" t="s">
        <v>252</v>
      </c>
      <c r="M668" s="115">
        <v>1</v>
      </c>
      <c r="N668" s="115">
        <v>0</v>
      </c>
      <c r="O668" s="115">
        <v>30500</v>
      </c>
      <c r="P668" s="115" t="s">
        <v>394</v>
      </c>
    </row>
    <row r="669" spans="1:16" ht="30" x14ac:dyDescent="0.25">
      <c r="A669" s="115" t="s">
        <v>28</v>
      </c>
      <c r="B669" s="115" t="s">
        <v>266</v>
      </c>
      <c r="C669" s="115" t="s">
        <v>344</v>
      </c>
      <c r="D669" s="115">
        <v>2</v>
      </c>
      <c r="E669" s="115">
        <v>20</v>
      </c>
      <c r="F669" s="115">
        <v>132</v>
      </c>
      <c r="G669" s="115">
        <v>0</v>
      </c>
      <c r="H669" s="115">
        <v>0</v>
      </c>
      <c r="I669" s="116">
        <f t="shared" si="26"/>
        <v>154</v>
      </c>
      <c r="J669" s="115">
        <v>10</v>
      </c>
      <c r="K669" s="115">
        <v>16</v>
      </c>
      <c r="L669" s="115">
        <v>89</v>
      </c>
      <c r="M669" s="115">
        <v>17</v>
      </c>
      <c r="N669" s="115">
        <v>0</v>
      </c>
      <c r="O669" s="115">
        <v>40000</v>
      </c>
      <c r="P669" s="115" t="s">
        <v>394</v>
      </c>
    </row>
    <row r="670" spans="1:16" ht="30" x14ac:dyDescent="0.25">
      <c r="A670" s="115" t="s">
        <v>28</v>
      </c>
      <c r="B670" s="115" t="s">
        <v>266</v>
      </c>
      <c r="C670" s="115" t="s">
        <v>274</v>
      </c>
      <c r="D670" s="115">
        <v>6</v>
      </c>
      <c r="E670" s="115">
        <v>63</v>
      </c>
      <c r="F670" s="115">
        <v>176</v>
      </c>
      <c r="G670" s="115">
        <v>0</v>
      </c>
      <c r="H670" s="115">
        <v>0</v>
      </c>
      <c r="I670" s="116">
        <f t="shared" si="26"/>
        <v>245</v>
      </c>
      <c r="J670" s="115">
        <v>18</v>
      </c>
      <c r="K670" s="115">
        <v>16</v>
      </c>
      <c r="L670" s="115">
        <v>85</v>
      </c>
      <c r="M670" s="115">
        <v>53</v>
      </c>
      <c r="N670" s="115">
        <v>1</v>
      </c>
      <c r="O670" s="115">
        <v>37000</v>
      </c>
      <c r="P670" s="115" t="s">
        <v>394</v>
      </c>
    </row>
    <row r="671" spans="1:16" ht="30" x14ac:dyDescent="0.25">
      <c r="A671" s="115" t="s">
        <v>28</v>
      </c>
      <c r="B671" s="115" t="s">
        <v>266</v>
      </c>
      <c r="C671" s="115" t="s">
        <v>341</v>
      </c>
      <c r="D671" s="115">
        <v>238</v>
      </c>
      <c r="E671" s="115">
        <v>152</v>
      </c>
      <c r="F671" s="115">
        <v>955</v>
      </c>
      <c r="G671" s="115">
        <v>0</v>
      </c>
      <c r="H671" s="115">
        <v>0</v>
      </c>
      <c r="I671" s="116">
        <f t="shared" si="26"/>
        <v>1345</v>
      </c>
      <c r="J671" s="115">
        <v>58</v>
      </c>
      <c r="K671" s="115">
        <v>187</v>
      </c>
      <c r="L671" s="115"/>
      <c r="M671" s="115">
        <v>292</v>
      </c>
      <c r="N671" s="115">
        <v>329</v>
      </c>
      <c r="O671" s="115">
        <v>57000</v>
      </c>
      <c r="P671" s="115" t="s">
        <v>394</v>
      </c>
    </row>
    <row r="672" spans="1:16" ht="30" x14ac:dyDescent="0.25">
      <c r="A672" s="115" t="s">
        <v>28</v>
      </c>
      <c r="B672" s="115" t="s">
        <v>266</v>
      </c>
      <c r="C672" s="115" t="s">
        <v>347</v>
      </c>
      <c r="D672" s="115">
        <v>65</v>
      </c>
      <c r="E672" s="115">
        <v>82</v>
      </c>
      <c r="F672" s="115">
        <v>284</v>
      </c>
      <c r="G672" s="115">
        <v>0</v>
      </c>
      <c r="H672" s="115">
        <v>0</v>
      </c>
      <c r="I672" s="116">
        <f t="shared" si="26"/>
        <v>431</v>
      </c>
      <c r="J672" s="115">
        <v>12</v>
      </c>
      <c r="K672" s="115">
        <v>50</v>
      </c>
      <c r="L672" s="115"/>
      <c r="M672" s="115">
        <v>101</v>
      </c>
      <c r="N672" s="115">
        <v>2</v>
      </c>
      <c r="O672" s="115">
        <v>57000</v>
      </c>
      <c r="P672" s="115" t="s">
        <v>394</v>
      </c>
    </row>
    <row r="673" spans="1:16" ht="30" x14ac:dyDescent="0.25">
      <c r="A673" s="115" t="s">
        <v>28</v>
      </c>
      <c r="B673" s="115" t="s">
        <v>266</v>
      </c>
      <c r="C673" s="115" t="s">
        <v>350</v>
      </c>
      <c r="D673" s="115">
        <v>2</v>
      </c>
      <c r="E673" s="115">
        <v>1</v>
      </c>
      <c r="F673" s="115">
        <v>310</v>
      </c>
      <c r="G673" s="115">
        <v>0</v>
      </c>
      <c r="H673" s="115">
        <v>0</v>
      </c>
      <c r="I673" s="116">
        <f t="shared" si="26"/>
        <v>313</v>
      </c>
      <c r="J673" s="115">
        <v>2</v>
      </c>
      <c r="K673" s="115">
        <v>60</v>
      </c>
      <c r="L673" s="115"/>
      <c r="M673" s="115">
        <v>147</v>
      </c>
      <c r="N673" s="115">
        <v>8</v>
      </c>
      <c r="O673" s="115">
        <v>65000</v>
      </c>
      <c r="P673" s="115" t="s">
        <v>395</v>
      </c>
    </row>
    <row r="674" spans="1:16" ht="45" x14ac:dyDescent="0.25">
      <c r="A674" s="115" t="s">
        <v>28</v>
      </c>
      <c r="B674" s="115" t="s">
        <v>266</v>
      </c>
      <c r="C674" s="115" t="s">
        <v>393</v>
      </c>
      <c r="D674" s="115">
        <v>1</v>
      </c>
      <c r="E674" s="115">
        <v>57</v>
      </c>
      <c r="F674" s="115">
        <v>107</v>
      </c>
      <c r="G674" s="115">
        <v>0</v>
      </c>
      <c r="H674" s="115">
        <v>0</v>
      </c>
      <c r="I674" s="116">
        <f t="shared" si="26"/>
        <v>165</v>
      </c>
      <c r="J674" s="115">
        <v>11</v>
      </c>
      <c r="K674" s="115">
        <v>22</v>
      </c>
      <c r="L674" s="115">
        <v>64</v>
      </c>
      <c r="M674" s="115">
        <v>23</v>
      </c>
      <c r="N674" s="115">
        <v>0</v>
      </c>
      <c r="O674" s="115">
        <v>35000</v>
      </c>
      <c r="P674" s="115" t="s">
        <v>394</v>
      </c>
    </row>
    <row r="675" spans="1:16" ht="30" x14ac:dyDescent="0.25">
      <c r="A675" s="115" t="s">
        <v>28</v>
      </c>
      <c r="B675" s="115" t="s">
        <v>186</v>
      </c>
      <c r="C675" s="115" t="s">
        <v>376</v>
      </c>
      <c r="D675" s="115">
        <v>0</v>
      </c>
      <c r="E675" s="115">
        <v>5</v>
      </c>
      <c r="F675" s="115">
        <v>0</v>
      </c>
      <c r="G675" s="115">
        <v>0</v>
      </c>
      <c r="H675" s="115">
        <v>0</v>
      </c>
      <c r="I675" s="116">
        <f t="shared" si="26"/>
        <v>5</v>
      </c>
      <c r="J675" s="115">
        <v>5</v>
      </c>
      <c r="K675" s="115">
        <v>0</v>
      </c>
      <c r="L675" s="115">
        <v>75</v>
      </c>
      <c r="M675" s="115">
        <v>0</v>
      </c>
      <c r="N675" s="115">
        <v>0</v>
      </c>
      <c r="O675" s="115">
        <v>37000</v>
      </c>
      <c r="P675" s="115" t="s">
        <v>396</v>
      </c>
    </row>
    <row r="676" spans="1:16" ht="30" x14ac:dyDescent="0.25">
      <c r="A676" s="115" t="s">
        <v>28</v>
      </c>
      <c r="B676" s="115" t="s">
        <v>186</v>
      </c>
      <c r="C676" s="115" t="s">
        <v>251</v>
      </c>
      <c r="D676" s="115">
        <v>0</v>
      </c>
      <c r="E676" s="115">
        <v>20</v>
      </c>
      <c r="F676" s="115">
        <v>6</v>
      </c>
      <c r="G676" s="115">
        <v>0</v>
      </c>
      <c r="H676" s="115">
        <v>0</v>
      </c>
      <c r="I676" s="116">
        <f t="shared" si="26"/>
        <v>26</v>
      </c>
      <c r="J676" s="115">
        <v>10</v>
      </c>
      <c r="K676" s="115">
        <v>5</v>
      </c>
      <c r="L676" s="115">
        <v>69</v>
      </c>
      <c r="M676" s="115">
        <v>6</v>
      </c>
      <c r="N676" s="115">
        <v>0</v>
      </c>
      <c r="O676" s="115">
        <v>40000</v>
      </c>
      <c r="P676" s="115" t="s">
        <v>396</v>
      </c>
    </row>
    <row r="677" spans="1:16" ht="30" x14ac:dyDescent="0.25">
      <c r="A677" s="115" t="s">
        <v>28</v>
      </c>
      <c r="B677" s="115" t="s">
        <v>186</v>
      </c>
      <c r="C677" s="115" t="s">
        <v>190</v>
      </c>
      <c r="D677" s="115">
        <v>14</v>
      </c>
      <c r="E677" s="115">
        <v>33</v>
      </c>
      <c r="F677" s="115">
        <v>91</v>
      </c>
      <c r="G677" s="115">
        <v>45</v>
      </c>
      <c r="H677" s="115">
        <v>0</v>
      </c>
      <c r="I677" s="116">
        <f t="shared" si="26"/>
        <v>183</v>
      </c>
      <c r="J677" s="115">
        <v>34</v>
      </c>
      <c r="K677" s="115">
        <v>57</v>
      </c>
      <c r="L677" s="115">
        <v>67</v>
      </c>
      <c r="M677" s="115">
        <v>20</v>
      </c>
      <c r="N677" s="115">
        <v>0</v>
      </c>
      <c r="O677" s="115">
        <v>40000</v>
      </c>
      <c r="P677" s="115" t="s">
        <v>396</v>
      </c>
    </row>
    <row r="678" spans="1:16" ht="30" x14ac:dyDescent="0.25">
      <c r="A678" s="115" t="s">
        <v>28</v>
      </c>
      <c r="B678" s="115" t="s">
        <v>186</v>
      </c>
      <c r="C678" s="115" t="s">
        <v>269</v>
      </c>
      <c r="D678" s="115">
        <v>0</v>
      </c>
      <c r="E678" s="115">
        <v>1</v>
      </c>
      <c r="F678" s="115">
        <v>0</v>
      </c>
      <c r="G678" s="115">
        <v>0</v>
      </c>
      <c r="H678" s="115">
        <v>0</v>
      </c>
      <c r="I678" s="116">
        <f t="shared" si="26"/>
        <v>1</v>
      </c>
      <c r="J678" s="115">
        <v>1</v>
      </c>
      <c r="K678" s="115">
        <v>0</v>
      </c>
      <c r="L678" s="115">
        <v>58</v>
      </c>
      <c r="M678" s="115">
        <v>0</v>
      </c>
      <c r="N678" s="115">
        <v>0</v>
      </c>
      <c r="O678" s="115">
        <v>40000</v>
      </c>
      <c r="P678" s="115" t="s">
        <v>396</v>
      </c>
    </row>
    <row r="679" spans="1:16" ht="30" x14ac:dyDescent="0.25">
      <c r="A679" s="115" t="s">
        <v>28</v>
      </c>
      <c r="B679" s="115" t="s">
        <v>186</v>
      </c>
      <c r="C679" s="115" t="s">
        <v>249</v>
      </c>
      <c r="D679" s="115">
        <v>0</v>
      </c>
      <c r="E679" s="115">
        <v>18</v>
      </c>
      <c r="F679" s="115">
        <v>6</v>
      </c>
      <c r="G679" s="115">
        <v>0</v>
      </c>
      <c r="H679" s="115">
        <v>0</v>
      </c>
      <c r="I679" s="116">
        <f t="shared" si="26"/>
        <v>24</v>
      </c>
      <c r="J679" s="115">
        <v>11</v>
      </c>
      <c r="K679" s="115">
        <v>1</v>
      </c>
      <c r="L679" s="115">
        <v>100</v>
      </c>
      <c r="M679" s="115">
        <v>3</v>
      </c>
      <c r="N679" s="115">
        <v>0</v>
      </c>
      <c r="O679" s="115">
        <v>37000</v>
      </c>
      <c r="P679" s="115" t="s">
        <v>396</v>
      </c>
    </row>
    <row r="680" spans="1:16" ht="30" x14ac:dyDescent="0.25">
      <c r="A680" s="115" t="s">
        <v>28</v>
      </c>
      <c r="B680" s="115" t="s">
        <v>186</v>
      </c>
      <c r="C680" s="115" t="s">
        <v>188</v>
      </c>
      <c r="D680" s="115">
        <v>11</v>
      </c>
      <c r="E680" s="115">
        <v>31</v>
      </c>
      <c r="F680" s="115">
        <v>75</v>
      </c>
      <c r="G680" s="115">
        <v>27</v>
      </c>
      <c r="H680" s="115">
        <v>0</v>
      </c>
      <c r="I680" s="116">
        <f t="shared" si="26"/>
        <v>144</v>
      </c>
      <c r="J680" s="115">
        <v>34</v>
      </c>
      <c r="K680" s="115">
        <v>38</v>
      </c>
      <c r="L680" s="115">
        <v>60</v>
      </c>
      <c r="M680" s="115">
        <v>14</v>
      </c>
      <c r="N680" s="115">
        <v>0</v>
      </c>
      <c r="O680" s="115">
        <v>40000</v>
      </c>
      <c r="P680" s="115" t="s">
        <v>396</v>
      </c>
    </row>
    <row r="681" spans="1:16" ht="30" x14ac:dyDescent="0.25">
      <c r="A681" s="115" t="s">
        <v>28</v>
      </c>
      <c r="B681" s="115" t="s">
        <v>186</v>
      </c>
      <c r="C681" s="115" t="s">
        <v>189</v>
      </c>
      <c r="D681" s="115">
        <v>2</v>
      </c>
      <c r="E681" s="115">
        <v>10</v>
      </c>
      <c r="F681" s="115">
        <v>12</v>
      </c>
      <c r="G681" s="115">
        <v>0</v>
      </c>
      <c r="H681" s="115">
        <v>0</v>
      </c>
      <c r="I681" s="116">
        <f t="shared" si="26"/>
        <v>24</v>
      </c>
      <c r="J681" s="115">
        <v>7</v>
      </c>
      <c r="K681" s="115">
        <v>2</v>
      </c>
      <c r="L681" s="115">
        <v>73</v>
      </c>
      <c r="M681" s="115">
        <v>2</v>
      </c>
      <c r="N681" s="115">
        <v>0</v>
      </c>
      <c r="O681" s="115">
        <v>40000</v>
      </c>
      <c r="P681" s="115" t="s">
        <v>396</v>
      </c>
    </row>
    <row r="682" spans="1:16" ht="30" x14ac:dyDescent="0.25">
      <c r="A682" s="115" t="s">
        <v>28</v>
      </c>
      <c r="B682" s="115" t="s">
        <v>186</v>
      </c>
      <c r="C682" s="115" t="s">
        <v>388</v>
      </c>
      <c r="D682" s="115">
        <v>1</v>
      </c>
      <c r="E682" s="115">
        <v>9</v>
      </c>
      <c r="F682" s="115">
        <v>3</v>
      </c>
      <c r="G682" s="115">
        <v>0</v>
      </c>
      <c r="H682" s="115">
        <v>0</v>
      </c>
      <c r="I682" s="116">
        <f t="shared" si="26"/>
        <v>13</v>
      </c>
      <c r="J682" s="115">
        <v>4</v>
      </c>
      <c r="K682" s="115">
        <v>0</v>
      </c>
      <c r="L682" s="115">
        <v>72</v>
      </c>
      <c r="M682" s="115">
        <v>1</v>
      </c>
      <c r="N682" s="115">
        <v>0</v>
      </c>
      <c r="O682" s="115">
        <v>40000</v>
      </c>
      <c r="P682" s="115" t="s">
        <v>396</v>
      </c>
    </row>
    <row r="683" spans="1:16" ht="30" x14ac:dyDescent="0.25">
      <c r="A683" s="115" t="s">
        <v>28</v>
      </c>
      <c r="B683" s="115" t="s">
        <v>186</v>
      </c>
      <c r="C683" s="115" t="s">
        <v>391</v>
      </c>
      <c r="D683" s="115">
        <v>10</v>
      </c>
      <c r="E683" s="115">
        <v>0</v>
      </c>
      <c r="F683" s="115">
        <v>7</v>
      </c>
      <c r="G683" s="115">
        <v>0</v>
      </c>
      <c r="H683" s="115">
        <v>0</v>
      </c>
      <c r="I683" s="116">
        <f t="shared" si="26"/>
        <v>17</v>
      </c>
      <c r="J683" s="115">
        <v>0</v>
      </c>
      <c r="K683" s="115">
        <v>7</v>
      </c>
      <c r="L683" s="115">
        <v>80</v>
      </c>
      <c r="M683" s="115">
        <v>0</v>
      </c>
      <c r="N683" s="115">
        <v>0</v>
      </c>
      <c r="O683" s="115">
        <v>40000</v>
      </c>
      <c r="P683" s="115" t="s">
        <v>396</v>
      </c>
    </row>
    <row r="684" spans="1:16" x14ac:dyDescent="0.25">
      <c r="A684" s="116" t="s">
        <v>28</v>
      </c>
      <c r="B684" s="51"/>
      <c r="C684" s="34"/>
      <c r="D684" s="34">
        <f t="shared" ref="D684:K684" si="27">SUM(D638:D683)</f>
        <v>751</v>
      </c>
      <c r="E684" s="34">
        <f t="shared" si="27"/>
        <v>1666</v>
      </c>
      <c r="F684" s="34">
        <f t="shared" si="27"/>
        <v>5148</v>
      </c>
      <c r="G684" s="34">
        <f t="shared" si="27"/>
        <v>550</v>
      </c>
      <c r="H684" s="34">
        <f t="shared" si="27"/>
        <v>22</v>
      </c>
      <c r="I684" s="34">
        <f t="shared" si="27"/>
        <v>8137</v>
      </c>
      <c r="J684" s="34">
        <f t="shared" si="27"/>
        <v>610</v>
      </c>
      <c r="K684" s="34">
        <f t="shared" si="27"/>
        <v>1173</v>
      </c>
      <c r="L684" s="34"/>
      <c r="M684" s="34">
        <f>SUM(M638:M683)</f>
        <v>1233</v>
      </c>
      <c r="N684" s="34">
        <f>SUM(N638:N683)</f>
        <v>348</v>
      </c>
      <c r="O684" s="34"/>
      <c r="P684" s="34"/>
    </row>
    <row r="685" spans="1:16" x14ac:dyDescent="0.25">
      <c r="A685" s="22" t="s">
        <v>121</v>
      </c>
    </row>
    <row r="686" spans="1:16" ht="30" x14ac:dyDescent="0.25">
      <c r="A686" s="24" t="s">
        <v>29</v>
      </c>
      <c r="B686" s="24" t="s">
        <v>185</v>
      </c>
      <c r="C686" s="25" t="s">
        <v>187</v>
      </c>
      <c r="D686" s="26"/>
      <c r="E686" s="26"/>
      <c r="F686" s="27">
        <v>85</v>
      </c>
      <c r="G686" s="27"/>
      <c r="H686" s="27"/>
      <c r="I686" s="35">
        <f>SUM(F686:H686)</f>
        <v>85</v>
      </c>
      <c r="J686" s="27"/>
      <c r="K686" s="27"/>
      <c r="L686" s="28"/>
      <c r="M686" s="29"/>
      <c r="N686" s="27"/>
      <c r="O686" s="27" t="s">
        <v>191</v>
      </c>
      <c r="P686" s="27"/>
    </row>
    <row r="687" spans="1:16" x14ac:dyDescent="0.25">
      <c r="A687" s="24" t="s">
        <v>29</v>
      </c>
      <c r="B687" s="24" t="s">
        <v>185</v>
      </c>
      <c r="C687" s="24" t="s">
        <v>188</v>
      </c>
      <c r="D687" s="26"/>
      <c r="E687" s="26"/>
      <c r="F687" s="27">
        <v>274</v>
      </c>
      <c r="G687" s="27"/>
      <c r="H687" s="27"/>
      <c r="I687" s="35">
        <f>SUM(F687:H687)</f>
        <v>274</v>
      </c>
      <c r="J687" s="27"/>
      <c r="K687" s="27"/>
      <c r="L687" s="28"/>
      <c r="M687" s="29"/>
      <c r="N687" s="27"/>
      <c r="O687" s="27"/>
      <c r="P687" s="27"/>
    </row>
    <row r="688" spans="1:16" x14ac:dyDescent="0.25">
      <c r="A688" s="24" t="s">
        <v>29</v>
      </c>
      <c r="B688" s="24" t="s">
        <v>185</v>
      </c>
      <c r="C688" s="24" t="s">
        <v>189</v>
      </c>
      <c r="D688" s="30"/>
      <c r="E688" s="30"/>
      <c r="F688" s="30">
        <v>74</v>
      </c>
      <c r="G688" s="30"/>
      <c r="H688" s="30"/>
      <c r="I688" s="35">
        <f>SUM(F688:H688)</f>
        <v>74</v>
      </c>
      <c r="J688" s="30"/>
      <c r="K688" s="30"/>
      <c r="L688" s="30"/>
      <c r="M688" s="31"/>
      <c r="N688" s="30"/>
      <c r="O688" s="30"/>
      <c r="P688" s="30"/>
    </row>
    <row r="689" spans="1:17" x14ac:dyDescent="0.25">
      <c r="A689" s="24" t="s">
        <v>29</v>
      </c>
      <c r="B689" s="24" t="s">
        <v>185</v>
      </c>
      <c r="C689" s="24" t="s">
        <v>190</v>
      </c>
      <c r="D689" s="30"/>
      <c r="E689" s="30"/>
      <c r="F689" s="30">
        <v>38</v>
      </c>
      <c r="G689" s="30"/>
      <c r="H689" s="30"/>
      <c r="I689" s="35">
        <f>SUM(F689:H689)</f>
        <v>38</v>
      </c>
      <c r="J689" s="30"/>
      <c r="K689" s="30"/>
      <c r="L689" s="30"/>
      <c r="M689" s="31"/>
      <c r="N689" s="30"/>
      <c r="O689" s="30"/>
      <c r="P689" s="30"/>
    </row>
    <row r="690" spans="1:17" ht="30" x14ac:dyDescent="0.25">
      <c r="A690" s="24" t="s">
        <v>29</v>
      </c>
      <c r="B690" s="24" t="s">
        <v>186</v>
      </c>
      <c r="C690" s="25" t="s">
        <v>187</v>
      </c>
      <c r="D690" s="31">
        <v>131</v>
      </c>
      <c r="E690" s="31"/>
      <c r="F690" s="31">
        <v>198</v>
      </c>
      <c r="G690" s="31">
        <v>18</v>
      </c>
      <c r="H690" s="31"/>
      <c r="I690" s="36">
        <f>SUM(D690:H690)</f>
        <v>347</v>
      </c>
      <c r="J690" s="31">
        <v>61</v>
      </c>
      <c r="K690" s="31">
        <v>138</v>
      </c>
      <c r="L690" s="33">
        <v>0.95</v>
      </c>
      <c r="M690" s="31"/>
      <c r="N690" s="30"/>
      <c r="O690" s="30">
        <v>46000</v>
      </c>
      <c r="P690" s="30"/>
    </row>
    <row r="691" spans="1:17" x14ac:dyDescent="0.25">
      <c r="A691" s="24" t="s">
        <v>29</v>
      </c>
      <c r="B691" s="24" t="s">
        <v>186</v>
      </c>
      <c r="C691" s="24" t="s">
        <v>188</v>
      </c>
      <c r="D691" s="32"/>
      <c r="E691" s="32"/>
      <c r="F691" s="30">
        <v>80</v>
      </c>
      <c r="G691" s="31">
        <v>10</v>
      </c>
      <c r="H691" s="32"/>
      <c r="I691" s="37">
        <f>SUM(D691:H691)</f>
        <v>90</v>
      </c>
      <c r="J691" s="32"/>
      <c r="K691" s="31">
        <v>59</v>
      </c>
      <c r="L691" s="33">
        <v>0.95</v>
      </c>
      <c r="M691" s="31">
        <v>1</v>
      </c>
      <c r="N691" s="32"/>
      <c r="O691" s="27">
        <v>44000</v>
      </c>
      <c r="P691" s="32"/>
    </row>
    <row r="692" spans="1:17" x14ac:dyDescent="0.25">
      <c r="A692" s="24" t="s">
        <v>29</v>
      </c>
      <c r="B692" s="24" t="s">
        <v>186</v>
      </c>
      <c r="C692" s="24" t="s">
        <v>189</v>
      </c>
      <c r="D692" s="32"/>
      <c r="E692" s="32"/>
      <c r="F692" s="30">
        <v>102</v>
      </c>
      <c r="G692" s="31">
        <v>63</v>
      </c>
      <c r="H692" s="32"/>
      <c r="I692" s="37">
        <f>SUM(D692:H692)</f>
        <v>165</v>
      </c>
      <c r="J692" s="32"/>
      <c r="K692" s="31">
        <v>111</v>
      </c>
      <c r="L692" s="33">
        <v>0.95</v>
      </c>
      <c r="M692" s="32"/>
      <c r="N692" s="32"/>
      <c r="O692" s="30">
        <v>46000</v>
      </c>
      <c r="P692" s="32"/>
    </row>
    <row r="693" spans="1:17" x14ac:dyDescent="0.25">
      <c r="A693" s="24" t="s">
        <v>29</v>
      </c>
      <c r="B693" s="24" t="s">
        <v>186</v>
      </c>
      <c r="C693" s="24" t="s">
        <v>190</v>
      </c>
      <c r="D693" s="30"/>
      <c r="E693" s="30"/>
      <c r="F693" s="30">
        <v>54</v>
      </c>
      <c r="G693" s="31"/>
      <c r="H693" s="30"/>
      <c r="I693" s="37">
        <f>SUM(D693:H693)</f>
        <v>54</v>
      </c>
      <c r="J693" s="30"/>
      <c r="K693" s="31">
        <v>29</v>
      </c>
      <c r="L693" s="33">
        <v>0.95</v>
      </c>
      <c r="M693" s="30">
        <v>0</v>
      </c>
      <c r="N693" s="30">
        <v>0</v>
      </c>
      <c r="O693" s="30">
        <v>46000</v>
      </c>
      <c r="P693" s="30"/>
    </row>
    <row r="694" spans="1:17" x14ac:dyDescent="0.25">
      <c r="A694" s="34" t="s">
        <v>29</v>
      </c>
      <c r="B694" s="34"/>
      <c r="C694" s="34"/>
      <c r="D694" s="34">
        <f>SUM(D686:D693)</f>
        <v>131</v>
      </c>
      <c r="E694" s="34"/>
      <c r="F694" s="34">
        <f>SUM(F686:F693)</f>
        <v>905</v>
      </c>
      <c r="G694" s="34">
        <f>SUM(G686:G693)</f>
        <v>91</v>
      </c>
      <c r="H694" s="34"/>
      <c r="I694" s="34">
        <f>SUM(I686:I693)</f>
        <v>1127</v>
      </c>
      <c r="J694" s="34">
        <v>61</v>
      </c>
      <c r="K694" s="34">
        <f>SUM(K686:K693)</f>
        <v>337</v>
      </c>
      <c r="L694" s="168">
        <v>0.95</v>
      </c>
      <c r="M694" s="34">
        <f>SUM(M691:M693)</f>
        <v>1</v>
      </c>
      <c r="N694" s="34">
        <f>SUM(N691:N693)</f>
        <v>0</v>
      </c>
      <c r="O694" s="34"/>
      <c r="P694" s="34"/>
    </row>
    <row r="695" spans="1:17" x14ac:dyDescent="0.25">
      <c r="A695" s="22" t="s">
        <v>122</v>
      </c>
    </row>
    <row r="696" spans="1:17" x14ac:dyDescent="0.25">
      <c r="A696" s="24" t="s">
        <v>30</v>
      </c>
      <c r="B696" s="24" t="s">
        <v>185</v>
      </c>
      <c r="C696" s="24" t="s">
        <v>436</v>
      </c>
      <c r="D696" s="24"/>
      <c r="E696" s="24"/>
      <c r="F696" s="24">
        <v>940</v>
      </c>
      <c r="G696" s="24">
        <v>571</v>
      </c>
      <c r="H696" s="24">
        <v>0</v>
      </c>
      <c r="I696" s="34">
        <f>SUM(D696:H696)</f>
        <v>1511</v>
      </c>
      <c r="J696" s="24"/>
      <c r="K696" s="24">
        <v>201</v>
      </c>
      <c r="L696" s="123">
        <v>0.63</v>
      </c>
      <c r="M696" s="24">
        <v>38</v>
      </c>
      <c r="N696" s="24"/>
      <c r="O696" s="24">
        <v>40500</v>
      </c>
      <c r="P696" s="24">
        <v>51750</v>
      </c>
      <c r="Q696" s="31">
        <v>64</v>
      </c>
    </row>
    <row r="697" spans="1:17" x14ac:dyDescent="0.25">
      <c r="A697" s="24" t="s">
        <v>30</v>
      </c>
      <c r="B697" s="24" t="s">
        <v>185</v>
      </c>
      <c r="C697" s="24" t="s">
        <v>437</v>
      </c>
      <c r="D697" s="24"/>
      <c r="E697" s="24"/>
      <c r="F697" s="24">
        <v>145</v>
      </c>
      <c r="G697" s="24">
        <v>246</v>
      </c>
      <c r="H697" s="24"/>
      <c r="I697" s="34">
        <f t="shared" ref="I697:I707" si="28">SUM(D697:H697)</f>
        <v>391</v>
      </c>
      <c r="J697" s="24"/>
      <c r="K697" s="24">
        <v>22</v>
      </c>
      <c r="L697" s="123">
        <v>0.64</v>
      </c>
      <c r="M697" s="24">
        <v>6</v>
      </c>
      <c r="N697" s="24"/>
      <c r="O697" s="24">
        <v>37000</v>
      </c>
      <c r="P697" s="24">
        <v>46600</v>
      </c>
    </row>
    <row r="698" spans="1:17" x14ac:dyDescent="0.25">
      <c r="A698" s="24" t="s">
        <v>30</v>
      </c>
      <c r="B698" s="24" t="s">
        <v>185</v>
      </c>
      <c r="C698" s="24" t="s">
        <v>438</v>
      </c>
      <c r="D698" s="24"/>
      <c r="E698" s="24"/>
      <c r="F698" s="24">
        <v>136</v>
      </c>
      <c r="G698" s="24">
        <v>16</v>
      </c>
      <c r="H698" s="24"/>
      <c r="I698" s="34">
        <f t="shared" si="28"/>
        <v>152</v>
      </c>
      <c r="J698" s="24"/>
      <c r="K698" s="24">
        <v>19</v>
      </c>
      <c r="L698" s="123">
        <v>0.69</v>
      </c>
      <c r="M698" s="24">
        <v>4</v>
      </c>
      <c r="N698" s="24"/>
      <c r="O698" s="24">
        <v>37300</v>
      </c>
      <c r="P698" s="24">
        <v>47000</v>
      </c>
      <c r="Q698" t="e">
        <f>AVERAGE(#REF!)</f>
        <v>#REF!</v>
      </c>
    </row>
    <row r="699" spans="1:17" x14ac:dyDescent="0.25">
      <c r="A699" s="24" t="s">
        <v>30</v>
      </c>
      <c r="B699" s="24" t="s">
        <v>185</v>
      </c>
      <c r="C699" s="24" t="s">
        <v>439</v>
      </c>
      <c r="D699" s="24"/>
      <c r="E699" s="24"/>
      <c r="F699" s="24">
        <v>77</v>
      </c>
      <c r="G699" s="24">
        <v>8</v>
      </c>
      <c r="H699" s="24"/>
      <c r="I699" s="34">
        <f t="shared" si="28"/>
        <v>85</v>
      </c>
      <c r="J699" s="24"/>
      <c r="K699" s="24">
        <v>22</v>
      </c>
      <c r="L699" s="123">
        <v>0.69</v>
      </c>
      <c r="M699" s="24">
        <v>10</v>
      </c>
      <c r="N699" s="24"/>
      <c r="O699" s="24">
        <v>36300</v>
      </c>
      <c r="P699" s="24">
        <v>46600</v>
      </c>
      <c r="Q699" s="46">
        <v>75</v>
      </c>
    </row>
    <row r="700" spans="1:17" x14ac:dyDescent="0.25">
      <c r="A700" s="24" t="s">
        <v>30</v>
      </c>
      <c r="B700" s="24" t="s">
        <v>185</v>
      </c>
      <c r="C700" s="24" t="s">
        <v>440</v>
      </c>
      <c r="D700" s="24"/>
      <c r="E700" s="24"/>
      <c r="F700" s="24">
        <v>143</v>
      </c>
      <c r="G700" s="24">
        <v>16</v>
      </c>
      <c r="H700" s="24"/>
      <c r="I700" s="34">
        <f t="shared" si="28"/>
        <v>159</v>
      </c>
      <c r="J700" s="24"/>
      <c r="K700" s="24">
        <v>23</v>
      </c>
      <c r="L700" s="123">
        <v>0.33</v>
      </c>
      <c r="M700" s="24">
        <v>3</v>
      </c>
      <c r="N700" s="24"/>
      <c r="O700" s="24">
        <v>33300</v>
      </c>
      <c r="P700" s="24">
        <v>38000</v>
      </c>
    </row>
    <row r="701" spans="1:17" x14ac:dyDescent="0.25">
      <c r="A701" s="24" t="s">
        <v>30</v>
      </c>
      <c r="B701" s="24" t="s">
        <v>185</v>
      </c>
      <c r="C701" s="24" t="s">
        <v>441</v>
      </c>
      <c r="D701" s="24"/>
      <c r="E701" s="24"/>
      <c r="F701" s="24">
        <v>76</v>
      </c>
      <c r="G701" s="24"/>
      <c r="H701" s="24"/>
      <c r="I701" s="34">
        <f t="shared" si="28"/>
        <v>76</v>
      </c>
      <c r="J701" s="24"/>
      <c r="K701" s="24">
        <v>8</v>
      </c>
      <c r="L701" s="123">
        <v>0.66</v>
      </c>
      <c r="M701" s="24"/>
      <c r="N701" s="24"/>
      <c r="O701" s="24">
        <v>40200</v>
      </c>
      <c r="P701" s="24">
        <v>51750</v>
      </c>
    </row>
    <row r="702" spans="1:17" x14ac:dyDescent="0.25">
      <c r="A702" s="24" t="s">
        <v>30</v>
      </c>
      <c r="B702" s="24" t="s">
        <v>186</v>
      </c>
      <c r="C702" s="24" t="s">
        <v>436</v>
      </c>
      <c r="D702" s="24"/>
      <c r="E702" s="24"/>
      <c r="F702" s="24">
        <v>112</v>
      </c>
      <c r="G702" s="24">
        <v>74</v>
      </c>
      <c r="H702" s="24"/>
      <c r="I702" s="34">
        <f t="shared" si="28"/>
        <v>186</v>
      </c>
      <c r="J702" s="24"/>
      <c r="K702" s="24">
        <v>47</v>
      </c>
      <c r="L702" s="123"/>
      <c r="M702" s="24"/>
      <c r="N702" s="24">
        <v>1</v>
      </c>
      <c r="O702" s="24">
        <v>40000</v>
      </c>
      <c r="P702" s="24">
        <v>60000</v>
      </c>
    </row>
    <row r="703" spans="1:17" x14ac:dyDescent="0.25">
      <c r="A703" s="24" t="s">
        <v>30</v>
      </c>
      <c r="B703" s="24" t="s">
        <v>186</v>
      </c>
      <c r="C703" s="24" t="s">
        <v>437</v>
      </c>
      <c r="D703" s="24"/>
      <c r="E703" s="24"/>
      <c r="F703" s="24">
        <v>42</v>
      </c>
      <c r="G703" s="24">
        <v>33</v>
      </c>
      <c r="H703" s="24"/>
      <c r="I703" s="34">
        <f t="shared" si="28"/>
        <v>75</v>
      </c>
      <c r="J703" s="24"/>
      <c r="K703" s="24">
        <v>19</v>
      </c>
      <c r="L703" s="24"/>
      <c r="M703" s="24"/>
      <c r="N703" s="24"/>
      <c r="O703" s="24">
        <v>41250</v>
      </c>
      <c r="P703" s="24">
        <v>60000</v>
      </c>
    </row>
    <row r="704" spans="1:17" x14ac:dyDescent="0.25">
      <c r="A704" s="24" t="s">
        <v>30</v>
      </c>
      <c r="B704" s="24" t="s">
        <v>186</v>
      </c>
      <c r="C704" s="24" t="s">
        <v>442</v>
      </c>
      <c r="D704" s="24"/>
      <c r="E704" s="24"/>
      <c r="F704" s="24">
        <v>7</v>
      </c>
      <c r="G704" s="24"/>
      <c r="H704" s="24"/>
      <c r="I704" s="34">
        <f t="shared" si="28"/>
        <v>7</v>
      </c>
      <c r="J704" s="24"/>
      <c r="K704" s="24">
        <v>4</v>
      </c>
      <c r="L704" s="24"/>
      <c r="M704" s="24"/>
      <c r="N704" s="24"/>
      <c r="O704" s="24">
        <v>41250</v>
      </c>
      <c r="P704" s="24">
        <v>60000</v>
      </c>
    </row>
    <row r="705" spans="1:16" x14ac:dyDescent="0.25">
      <c r="A705" s="24" t="s">
        <v>30</v>
      </c>
      <c r="B705" s="24" t="s">
        <v>186</v>
      </c>
      <c r="C705" s="24" t="s">
        <v>438</v>
      </c>
      <c r="D705" s="24"/>
      <c r="E705" s="24"/>
      <c r="F705" s="24">
        <v>9</v>
      </c>
      <c r="G705" s="24"/>
      <c r="H705" s="24"/>
      <c r="I705" s="34">
        <f t="shared" si="28"/>
        <v>9</v>
      </c>
      <c r="J705" s="24"/>
      <c r="K705" s="24">
        <v>4</v>
      </c>
      <c r="L705" s="24"/>
      <c r="M705" s="24"/>
      <c r="N705" s="24"/>
      <c r="O705" s="24">
        <v>41250</v>
      </c>
      <c r="P705" s="24">
        <v>60000</v>
      </c>
    </row>
    <row r="706" spans="1:16" x14ac:dyDescent="0.25">
      <c r="A706" s="24" t="s">
        <v>30</v>
      </c>
      <c r="B706" s="24" t="s">
        <v>186</v>
      </c>
      <c r="C706" s="24" t="s">
        <v>443</v>
      </c>
      <c r="D706" s="24"/>
      <c r="E706" s="24"/>
      <c r="F706" s="24">
        <v>4</v>
      </c>
      <c r="G706" s="24"/>
      <c r="H706" s="24"/>
      <c r="I706" s="34">
        <f t="shared" si="28"/>
        <v>4</v>
      </c>
      <c r="J706" s="24"/>
      <c r="K706" s="24"/>
      <c r="L706" s="24"/>
      <c r="M706" s="24"/>
      <c r="N706" s="24"/>
      <c r="O706" s="24">
        <v>60000</v>
      </c>
      <c r="P706" s="24">
        <v>60000</v>
      </c>
    </row>
    <row r="707" spans="1:16" x14ac:dyDescent="0.25">
      <c r="A707" s="24" t="s">
        <v>30</v>
      </c>
      <c r="B707" s="24" t="s">
        <v>186</v>
      </c>
      <c r="C707" s="24" t="s">
        <v>259</v>
      </c>
      <c r="D707" s="24"/>
      <c r="E707" s="24"/>
      <c r="F707" s="24">
        <v>4</v>
      </c>
      <c r="G707" s="24"/>
      <c r="H707" s="24"/>
      <c r="I707" s="34">
        <f t="shared" si="28"/>
        <v>4</v>
      </c>
      <c r="J707" s="24"/>
      <c r="K707" s="24"/>
      <c r="L707" s="24"/>
      <c r="M707" s="24"/>
      <c r="N707" s="24">
        <v>0</v>
      </c>
      <c r="O707" s="24">
        <v>41250</v>
      </c>
      <c r="P707" s="24">
        <v>47000</v>
      </c>
    </row>
    <row r="708" spans="1:16" x14ac:dyDescent="0.25">
      <c r="A708" s="34" t="s">
        <v>30</v>
      </c>
      <c r="B708" s="34"/>
      <c r="C708" s="34"/>
      <c r="D708" s="34"/>
      <c r="E708" s="34"/>
      <c r="F708" s="34">
        <f>SUM(F696:F707)</f>
        <v>1695</v>
      </c>
      <c r="G708" s="34">
        <f>SUM(G696:G707)</f>
        <v>964</v>
      </c>
      <c r="H708" s="34"/>
      <c r="I708" s="34">
        <f>SUM(I696:I707)</f>
        <v>2659</v>
      </c>
      <c r="J708" s="34"/>
      <c r="K708" s="34">
        <f>SUM(K696:K707)</f>
        <v>369</v>
      </c>
      <c r="L708" s="34"/>
      <c r="M708" s="34">
        <f>SUM(M696:M707)</f>
        <v>61</v>
      </c>
      <c r="N708" s="34">
        <f>SUM(N696:N707)</f>
        <v>1</v>
      </c>
      <c r="O708" s="34"/>
      <c r="P708" s="34"/>
    </row>
    <row r="709" spans="1:16" x14ac:dyDescent="0.25">
      <c r="A709" s="22" t="s">
        <v>123</v>
      </c>
    </row>
    <row r="710" spans="1:16" x14ac:dyDescent="0.25">
      <c r="A710" s="24" t="s">
        <v>31</v>
      </c>
      <c r="B710" s="24" t="s">
        <v>185</v>
      </c>
      <c r="C710" s="24" t="s">
        <v>188</v>
      </c>
      <c r="D710" s="24"/>
      <c r="E710" s="24"/>
      <c r="F710" s="101">
        <v>93</v>
      </c>
      <c r="G710" s="101">
        <v>139</v>
      </c>
      <c r="H710" s="24">
        <v>0</v>
      </c>
      <c r="I710" s="125">
        <f t="shared" ref="I710:I715" si="29">SUM(D710:H710)</f>
        <v>232</v>
      </c>
      <c r="J710" s="24"/>
      <c r="K710" s="101">
        <v>102</v>
      </c>
      <c r="L710" s="101"/>
      <c r="M710" s="101">
        <v>3</v>
      </c>
      <c r="N710" s="24"/>
      <c r="O710" s="24">
        <v>21875</v>
      </c>
      <c r="P710" s="24">
        <v>21875</v>
      </c>
    </row>
    <row r="711" spans="1:16" x14ac:dyDescent="0.25">
      <c r="A711" s="24" t="s">
        <v>31</v>
      </c>
      <c r="B711" s="24" t="s">
        <v>185</v>
      </c>
      <c r="C711" s="24" t="s">
        <v>189</v>
      </c>
      <c r="D711" s="24"/>
      <c r="E711" s="24"/>
      <c r="F711" s="24">
        <v>21</v>
      </c>
      <c r="G711" s="24">
        <v>48</v>
      </c>
      <c r="H711" s="24"/>
      <c r="I711" s="125">
        <f t="shared" si="29"/>
        <v>69</v>
      </c>
      <c r="J711" s="24"/>
      <c r="K711" s="24">
        <v>12</v>
      </c>
      <c r="L711" s="24"/>
      <c r="M711" s="24"/>
      <c r="N711" s="24"/>
      <c r="O711" s="24">
        <v>20975</v>
      </c>
      <c r="P711" s="24">
        <v>20975</v>
      </c>
    </row>
    <row r="712" spans="1:16" x14ac:dyDescent="0.25">
      <c r="A712" s="24" t="s">
        <v>31</v>
      </c>
      <c r="B712" s="24" t="s">
        <v>185</v>
      </c>
      <c r="C712" s="24" t="s">
        <v>440</v>
      </c>
      <c r="D712" s="24"/>
      <c r="E712" s="24"/>
      <c r="F712" s="24">
        <v>24</v>
      </c>
      <c r="G712" s="24">
        <v>20</v>
      </c>
      <c r="H712" s="24"/>
      <c r="I712" s="125">
        <f t="shared" si="29"/>
        <v>44</v>
      </c>
      <c r="J712" s="24"/>
      <c r="K712" s="24">
        <v>8</v>
      </c>
      <c r="L712" s="24"/>
      <c r="M712" s="24"/>
      <c r="N712" s="24"/>
      <c r="O712" s="24">
        <v>20975</v>
      </c>
      <c r="P712" s="24">
        <v>20975</v>
      </c>
    </row>
    <row r="713" spans="1:16" ht="30" x14ac:dyDescent="0.25">
      <c r="A713" s="24" t="s">
        <v>31</v>
      </c>
      <c r="B713" s="24" t="s">
        <v>185</v>
      </c>
      <c r="C713" s="67" t="s">
        <v>272</v>
      </c>
      <c r="D713" s="24"/>
      <c r="E713" s="24"/>
      <c r="F713" s="24">
        <v>5</v>
      </c>
      <c r="G713" s="24"/>
      <c r="H713" s="24"/>
      <c r="I713" s="125">
        <f t="shared" si="29"/>
        <v>5</v>
      </c>
      <c r="J713" s="24"/>
      <c r="K713" s="24">
        <v>0</v>
      </c>
      <c r="L713" s="24"/>
      <c r="M713" s="24">
        <v>3</v>
      </c>
      <c r="N713" s="24"/>
      <c r="O713" s="24">
        <v>24000</v>
      </c>
      <c r="P713" s="24">
        <v>24000</v>
      </c>
    </row>
    <row r="714" spans="1:16" x14ac:dyDescent="0.25">
      <c r="A714" s="24" t="s">
        <v>31</v>
      </c>
      <c r="B714" s="24" t="s">
        <v>185</v>
      </c>
      <c r="C714" s="24" t="s">
        <v>244</v>
      </c>
      <c r="D714" s="24"/>
      <c r="E714" s="24"/>
      <c r="F714" s="24">
        <v>34</v>
      </c>
      <c r="G714" s="24">
        <v>50</v>
      </c>
      <c r="H714" s="24"/>
      <c r="I714" s="125">
        <f t="shared" si="29"/>
        <v>84</v>
      </c>
      <c r="J714" s="24"/>
      <c r="K714" s="24">
        <v>31</v>
      </c>
      <c r="L714" s="24"/>
      <c r="M714" s="24"/>
      <c r="N714" s="24"/>
      <c r="O714" s="24">
        <v>20975</v>
      </c>
      <c r="P714" s="24">
        <v>20975</v>
      </c>
    </row>
    <row r="715" spans="1:16" x14ac:dyDescent="0.25">
      <c r="A715" s="34" t="s">
        <v>31</v>
      </c>
      <c r="B715" s="34"/>
      <c r="C715" s="34"/>
      <c r="D715" s="34"/>
      <c r="E715" s="34"/>
      <c r="F715" s="34">
        <f>SUM(F710:F714)</f>
        <v>177</v>
      </c>
      <c r="G715" s="34">
        <f>SUM(G710:G714)</f>
        <v>257</v>
      </c>
      <c r="H715" s="34">
        <f>SUM(H710:H714)</f>
        <v>0</v>
      </c>
      <c r="I715" s="125">
        <f t="shared" si="29"/>
        <v>434</v>
      </c>
      <c r="J715" s="34"/>
      <c r="K715" s="34">
        <f>SUM(K710:K714)</f>
        <v>153</v>
      </c>
      <c r="L715" s="34"/>
      <c r="M715" s="34">
        <f>SUM(M710:M714)</f>
        <v>6</v>
      </c>
      <c r="N715" s="34"/>
      <c r="O715" s="34"/>
      <c r="P715" s="34"/>
    </row>
    <row r="716" spans="1:16" x14ac:dyDescent="0.25">
      <c r="A716" s="22" t="s">
        <v>124</v>
      </c>
    </row>
    <row r="717" spans="1:16" x14ac:dyDescent="0.25">
      <c r="A717" s="67" t="s">
        <v>934</v>
      </c>
      <c r="B717" s="67" t="s">
        <v>185</v>
      </c>
      <c r="C717" s="67" t="s">
        <v>269</v>
      </c>
      <c r="D717" s="67"/>
      <c r="E717" s="67"/>
      <c r="F717" s="67">
        <v>34</v>
      </c>
      <c r="G717" s="67"/>
      <c r="H717" s="67">
        <v>0</v>
      </c>
      <c r="I717" s="67">
        <f>SUM(D717:H717)</f>
        <v>34</v>
      </c>
      <c r="J717" s="67"/>
      <c r="K717" s="67"/>
      <c r="L717" s="67"/>
      <c r="M717" s="67">
        <v>4</v>
      </c>
      <c r="N717" s="67">
        <v>2</v>
      </c>
      <c r="O717" s="67">
        <v>70000</v>
      </c>
      <c r="P717" s="67">
        <v>47500</v>
      </c>
    </row>
    <row r="718" spans="1:16" x14ac:dyDescent="0.25">
      <c r="A718" s="67" t="s">
        <v>934</v>
      </c>
      <c r="B718" s="67" t="s">
        <v>185</v>
      </c>
      <c r="C718" s="67" t="s">
        <v>254</v>
      </c>
      <c r="D718" s="67"/>
      <c r="E718" s="67"/>
      <c r="F718" s="67">
        <v>31</v>
      </c>
      <c r="G718" s="67"/>
      <c r="H718" s="67"/>
      <c r="I718" s="67">
        <f t="shared" ref="I718:I725" si="30">SUM(D718:H718)</f>
        <v>31</v>
      </c>
      <c r="J718" s="67"/>
      <c r="K718" s="67"/>
      <c r="L718" s="67"/>
      <c r="M718" s="67"/>
      <c r="N718" s="67"/>
      <c r="O718" s="67">
        <v>70000</v>
      </c>
      <c r="P718" s="67">
        <v>47500</v>
      </c>
    </row>
    <row r="719" spans="1:16" x14ac:dyDescent="0.25">
      <c r="A719" s="67" t="s">
        <v>934</v>
      </c>
      <c r="B719" s="67" t="s">
        <v>186</v>
      </c>
      <c r="C719" s="67" t="s">
        <v>269</v>
      </c>
      <c r="D719" s="67">
        <v>19</v>
      </c>
      <c r="E719" s="67"/>
      <c r="F719" s="67">
        <v>180</v>
      </c>
      <c r="G719" s="67"/>
      <c r="H719" s="67"/>
      <c r="I719" s="67">
        <f t="shared" si="30"/>
        <v>199</v>
      </c>
      <c r="J719" s="67">
        <v>10</v>
      </c>
      <c r="K719" s="67">
        <v>66</v>
      </c>
      <c r="L719" s="130">
        <v>0.98</v>
      </c>
      <c r="M719" s="67"/>
      <c r="N719" s="67"/>
      <c r="O719" s="67">
        <v>70000</v>
      </c>
      <c r="P719" s="67">
        <v>47500</v>
      </c>
    </row>
    <row r="720" spans="1:16" ht="30" x14ac:dyDescent="0.25">
      <c r="A720" s="67" t="s">
        <v>934</v>
      </c>
      <c r="B720" s="67" t="s">
        <v>186</v>
      </c>
      <c r="C720" s="67" t="s">
        <v>935</v>
      </c>
      <c r="D720" s="67">
        <v>19</v>
      </c>
      <c r="E720" s="67"/>
      <c r="F720" s="67">
        <v>56</v>
      </c>
      <c r="G720" s="67">
        <v>15</v>
      </c>
      <c r="H720" s="67">
        <v>0</v>
      </c>
      <c r="I720" s="67">
        <f t="shared" si="30"/>
        <v>90</v>
      </c>
      <c r="J720" s="67">
        <v>8</v>
      </c>
      <c r="K720" s="67">
        <v>29</v>
      </c>
      <c r="L720" s="130">
        <v>0.98</v>
      </c>
      <c r="M720" s="67"/>
      <c r="N720" s="67"/>
      <c r="O720" s="67">
        <v>70000</v>
      </c>
      <c r="P720" s="67">
        <v>47500</v>
      </c>
    </row>
    <row r="721" spans="1:16" ht="30" x14ac:dyDescent="0.25">
      <c r="A721" s="67" t="s">
        <v>934</v>
      </c>
      <c r="B721" s="67" t="s">
        <v>186</v>
      </c>
      <c r="C721" s="67" t="s">
        <v>936</v>
      </c>
      <c r="D721" s="67"/>
      <c r="E721" s="67"/>
      <c r="F721" s="67">
        <v>31</v>
      </c>
      <c r="G721" s="67">
        <v>12</v>
      </c>
      <c r="H721" s="67"/>
      <c r="I721" s="67">
        <f t="shared" si="30"/>
        <v>43</v>
      </c>
      <c r="J721" s="67"/>
      <c r="K721" s="67">
        <v>26</v>
      </c>
      <c r="L721" s="130">
        <v>0.98</v>
      </c>
      <c r="M721" s="67"/>
      <c r="N721" s="67"/>
      <c r="O721" s="67">
        <v>70000</v>
      </c>
      <c r="P721" s="67">
        <v>47500</v>
      </c>
    </row>
    <row r="722" spans="1:16" ht="30" x14ac:dyDescent="0.25">
      <c r="A722" s="67" t="s">
        <v>934</v>
      </c>
      <c r="B722" s="67" t="s">
        <v>186</v>
      </c>
      <c r="C722" s="67" t="s">
        <v>937</v>
      </c>
      <c r="D722" s="67"/>
      <c r="E722" s="67"/>
      <c r="F722" s="67">
        <v>49</v>
      </c>
      <c r="G722" s="67">
        <v>13</v>
      </c>
      <c r="H722" s="67"/>
      <c r="I722" s="67">
        <f t="shared" si="30"/>
        <v>62</v>
      </c>
      <c r="J722" s="67"/>
      <c r="K722" s="67">
        <v>36</v>
      </c>
      <c r="L722" s="130">
        <v>0.98</v>
      </c>
      <c r="M722" s="67"/>
      <c r="N722" s="67"/>
      <c r="O722" s="67">
        <v>70000</v>
      </c>
      <c r="P722" s="67">
        <v>47500</v>
      </c>
    </row>
    <row r="723" spans="1:16" x14ac:dyDescent="0.25">
      <c r="A723" s="67" t="s">
        <v>934</v>
      </c>
      <c r="B723" s="67" t="s">
        <v>186</v>
      </c>
      <c r="C723" s="67" t="s">
        <v>938</v>
      </c>
      <c r="D723" s="67">
        <v>2</v>
      </c>
      <c r="E723" s="67"/>
      <c r="F723" s="67">
        <v>48</v>
      </c>
      <c r="G723" s="67">
        <v>23</v>
      </c>
      <c r="H723" s="67"/>
      <c r="I723" s="67">
        <f t="shared" si="30"/>
        <v>73</v>
      </c>
      <c r="J723" s="67">
        <v>2</v>
      </c>
      <c r="K723" s="67">
        <v>37</v>
      </c>
      <c r="L723" s="130">
        <v>0.98</v>
      </c>
      <c r="M723" s="67"/>
      <c r="N723" s="67"/>
      <c r="O723" s="67">
        <v>70000</v>
      </c>
      <c r="P723" s="67">
        <v>47500</v>
      </c>
    </row>
    <row r="724" spans="1:16" ht="30.75" x14ac:dyDescent="0.25">
      <c r="A724" s="67" t="s">
        <v>934</v>
      </c>
      <c r="B724" s="67" t="s">
        <v>186</v>
      </c>
      <c r="C724" s="67" t="s">
        <v>939</v>
      </c>
      <c r="D724" s="67"/>
      <c r="E724" s="67"/>
      <c r="F724" s="67">
        <v>15</v>
      </c>
      <c r="G724" s="67"/>
      <c r="H724" s="67"/>
      <c r="I724" s="67">
        <f t="shared" si="30"/>
        <v>15</v>
      </c>
      <c r="J724" s="67"/>
      <c r="K724" s="67">
        <v>7</v>
      </c>
      <c r="L724" s="130">
        <v>0.98</v>
      </c>
      <c r="M724" s="67"/>
      <c r="N724" s="67"/>
      <c r="O724" s="67">
        <v>70000</v>
      </c>
      <c r="P724" s="67">
        <v>47500</v>
      </c>
    </row>
    <row r="725" spans="1:16" ht="46.5" x14ac:dyDescent="0.25">
      <c r="A725" s="67" t="s">
        <v>934</v>
      </c>
      <c r="B725" s="67" t="s">
        <v>186</v>
      </c>
      <c r="C725" s="67" t="s">
        <v>940</v>
      </c>
      <c r="D725" s="67"/>
      <c r="E725" s="67"/>
      <c r="F725" s="67">
        <v>17</v>
      </c>
      <c r="G725" s="67"/>
      <c r="H725" s="67"/>
      <c r="I725" s="67">
        <f t="shared" si="30"/>
        <v>17</v>
      </c>
      <c r="J725" s="67"/>
      <c r="K725" s="67">
        <v>7</v>
      </c>
      <c r="L725" s="130">
        <v>0.98</v>
      </c>
      <c r="M725" s="67"/>
      <c r="N725" s="67"/>
      <c r="O725" s="67">
        <v>70000</v>
      </c>
      <c r="P725" s="67">
        <v>47500</v>
      </c>
    </row>
    <row r="726" spans="1:16" x14ac:dyDescent="0.25">
      <c r="A726" s="116" t="s">
        <v>934</v>
      </c>
      <c r="B726" s="116"/>
      <c r="C726" s="116"/>
      <c r="D726" s="116">
        <f>SUM(D717:D725)</f>
        <v>40</v>
      </c>
      <c r="E726" s="116"/>
      <c r="F726" s="116">
        <f>SUM(F717:F725)</f>
        <v>461</v>
      </c>
      <c r="G726" s="116">
        <f>SUM(G717:G725)</f>
        <v>63</v>
      </c>
      <c r="H726" s="116">
        <f>SUM(H717:H725)</f>
        <v>0</v>
      </c>
      <c r="I726" s="116">
        <f>I725+I724+I723+I722+I721+I720+I719+I718+I717</f>
        <v>564</v>
      </c>
      <c r="J726" s="116">
        <f>SUM(J717:J725)</f>
        <v>20</v>
      </c>
      <c r="K726" s="116">
        <f>SUM(K717:K725)</f>
        <v>208</v>
      </c>
      <c r="L726" s="131">
        <v>0.98</v>
      </c>
      <c r="M726" s="116">
        <v>4</v>
      </c>
      <c r="N726" s="116">
        <v>2</v>
      </c>
      <c r="O726" s="116"/>
      <c r="P726" s="116"/>
    </row>
    <row r="727" spans="1:16" x14ac:dyDescent="0.25">
      <c r="A727" s="22" t="s">
        <v>125</v>
      </c>
      <c r="J727">
        <f>G726+F726+D726</f>
        <v>564</v>
      </c>
    </row>
    <row r="728" spans="1:16" ht="30" x14ac:dyDescent="0.25">
      <c r="A728" s="24" t="s">
        <v>33</v>
      </c>
      <c r="B728" s="24" t="s">
        <v>185</v>
      </c>
      <c r="C728" s="67" t="s">
        <v>466</v>
      </c>
      <c r="D728" s="24">
        <v>209</v>
      </c>
      <c r="E728" s="24"/>
      <c r="F728" s="24"/>
      <c r="G728" s="24"/>
      <c r="H728" s="24"/>
      <c r="I728" s="34">
        <v>209</v>
      </c>
      <c r="J728" s="24">
        <v>66</v>
      </c>
      <c r="K728" s="24"/>
      <c r="L728" s="123">
        <v>1</v>
      </c>
      <c r="M728" s="24"/>
      <c r="N728" s="24"/>
      <c r="O728" s="24"/>
      <c r="P728" s="24"/>
    </row>
    <row r="729" spans="1:16" x14ac:dyDescent="0.25">
      <c r="A729" s="24" t="s">
        <v>33</v>
      </c>
      <c r="B729" s="24" t="s">
        <v>185</v>
      </c>
      <c r="C729" s="67" t="s">
        <v>467</v>
      </c>
      <c r="D729" s="24">
        <v>87</v>
      </c>
      <c r="E729" s="24"/>
      <c r="F729" s="24"/>
      <c r="G729" s="24"/>
      <c r="H729" s="24"/>
      <c r="I729" s="34">
        <v>87</v>
      </c>
      <c r="J729" s="24">
        <v>19</v>
      </c>
      <c r="K729" s="24"/>
      <c r="L729" s="123">
        <v>1</v>
      </c>
      <c r="M729" s="24"/>
      <c r="N729" s="24"/>
      <c r="O729" s="24"/>
      <c r="P729" s="24"/>
    </row>
    <row r="730" spans="1:16" x14ac:dyDescent="0.25">
      <c r="A730" s="34" t="s">
        <v>33</v>
      </c>
      <c r="B730" s="34"/>
      <c r="C730" s="116" t="s">
        <v>235</v>
      </c>
      <c r="D730" s="34">
        <f>SUM(D728:D729)</f>
        <v>296</v>
      </c>
      <c r="E730" s="34"/>
      <c r="F730" s="34"/>
      <c r="G730" s="34"/>
      <c r="H730" s="34"/>
      <c r="I730" s="34">
        <f>SUM(I728:I729)</f>
        <v>296</v>
      </c>
      <c r="J730" s="34">
        <f>SUM(J728:J729)</f>
        <v>85</v>
      </c>
      <c r="K730" s="34"/>
      <c r="L730" s="168">
        <v>1</v>
      </c>
      <c r="M730" s="34"/>
      <c r="N730" s="34"/>
      <c r="O730" s="34"/>
      <c r="P730" s="34"/>
    </row>
    <row r="731" spans="1:16" x14ac:dyDescent="0.25">
      <c r="A731" s="22" t="s">
        <v>126</v>
      </c>
    </row>
    <row r="732" spans="1:16" x14ac:dyDescent="0.25">
      <c r="A732" s="24" t="s">
        <v>34</v>
      </c>
      <c r="B732" s="24" t="s">
        <v>185</v>
      </c>
      <c r="C732" s="67" t="s">
        <v>256</v>
      </c>
      <c r="D732" s="24"/>
      <c r="E732" s="24"/>
      <c r="F732" s="24">
        <v>48</v>
      </c>
      <c r="G732" s="24"/>
      <c r="H732" s="24">
        <v>0</v>
      </c>
      <c r="I732" s="34">
        <f>SUM(D732:H732)</f>
        <v>48</v>
      </c>
      <c r="J732" s="24" t="s">
        <v>397</v>
      </c>
      <c r="K732" s="24" t="s">
        <v>397</v>
      </c>
      <c r="L732" s="24"/>
      <c r="M732" s="24" t="s">
        <v>284</v>
      </c>
      <c r="N732" s="24">
        <v>1</v>
      </c>
      <c r="O732" s="67">
        <v>41000</v>
      </c>
      <c r="P732" s="67">
        <v>58800</v>
      </c>
    </row>
    <row r="733" spans="1:16" ht="30" x14ac:dyDescent="0.25">
      <c r="A733" s="24" t="s">
        <v>34</v>
      </c>
      <c r="B733" s="24" t="s">
        <v>185</v>
      </c>
      <c r="C733" s="67" t="s">
        <v>384</v>
      </c>
      <c r="D733" s="24"/>
      <c r="E733" s="24"/>
      <c r="F733" s="24">
        <v>213</v>
      </c>
      <c r="G733" s="24">
        <v>208</v>
      </c>
      <c r="H733" s="24"/>
      <c r="I733" s="34">
        <f>SUM(D733:H733)</f>
        <v>421</v>
      </c>
      <c r="J733" s="24" t="s">
        <v>284</v>
      </c>
      <c r="K733" s="24" t="s">
        <v>284</v>
      </c>
      <c r="L733" s="24"/>
      <c r="M733" s="24">
        <v>11</v>
      </c>
      <c r="N733" s="24"/>
      <c r="O733" s="67">
        <v>46700</v>
      </c>
      <c r="P733" s="67">
        <v>64700</v>
      </c>
    </row>
    <row r="734" spans="1:16" ht="45" x14ac:dyDescent="0.25">
      <c r="A734" s="24" t="s">
        <v>34</v>
      </c>
      <c r="B734" s="24" t="s">
        <v>185</v>
      </c>
      <c r="C734" s="67" t="s">
        <v>383</v>
      </c>
      <c r="D734" s="24"/>
      <c r="E734" s="24"/>
      <c r="F734" s="24">
        <v>144</v>
      </c>
      <c r="G734" s="24">
        <v>155</v>
      </c>
      <c r="H734" s="24"/>
      <c r="I734" s="34">
        <f>SUM(D734:H734)</f>
        <v>299</v>
      </c>
      <c r="J734" s="24"/>
      <c r="K734" s="24"/>
      <c r="L734" s="24"/>
      <c r="M734" s="24">
        <v>42</v>
      </c>
      <c r="N734" s="24">
        <v>5</v>
      </c>
      <c r="O734" s="67">
        <v>44800</v>
      </c>
      <c r="P734" s="67">
        <v>62700</v>
      </c>
    </row>
    <row r="735" spans="1:16" x14ac:dyDescent="0.25">
      <c r="A735" s="34" t="s">
        <v>34</v>
      </c>
      <c r="B735" s="34"/>
      <c r="C735" s="116"/>
      <c r="D735" s="34"/>
      <c r="E735" s="34"/>
      <c r="F735" s="34">
        <f>SUM(F732:F734)</f>
        <v>405</v>
      </c>
      <c r="G735" s="34">
        <f>SUM(G732:G734)</f>
        <v>363</v>
      </c>
      <c r="H735" s="34"/>
      <c r="I735" s="34">
        <f>SUM(I732:I734)</f>
        <v>768</v>
      </c>
      <c r="J735" s="34"/>
      <c r="K735" s="34"/>
      <c r="L735" s="34"/>
      <c r="M735" s="34">
        <f>SUM(M732:M734)</f>
        <v>53</v>
      </c>
      <c r="N735" s="34">
        <f>SUM(N732:N734)</f>
        <v>6</v>
      </c>
      <c r="O735" s="34"/>
      <c r="P735" s="34"/>
    </row>
    <row r="736" spans="1:16" x14ac:dyDescent="0.25">
      <c r="A736" s="22" t="s">
        <v>127</v>
      </c>
    </row>
    <row r="737" spans="1:16" x14ac:dyDescent="0.25">
      <c r="A737" s="67" t="s">
        <v>35</v>
      </c>
      <c r="B737" s="67" t="s">
        <v>185</v>
      </c>
      <c r="C737" s="67" t="s">
        <v>501</v>
      </c>
      <c r="D737" s="67">
        <v>43</v>
      </c>
      <c r="E737" s="67"/>
      <c r="F737" s="67">
        <v>14</v>
      </c>
      <c r="G737" s="67">
        <v>56</v>
      </c>
      <c r="H737" s="67">
        <v>0</v>
      </c>
      <c r="I737" s="116">
        <f>SUM(D737:H737)</f>
        <v>113</v>
      </c>
      <c r="J737" s="67">
        <v>6</v>
      </c>
      <c r="K737" s="67">
        <v>5</v>
      </c>
      <c r="L737" s="130">
        <v>0.87</v>
      </c>
      <c r="M737" s="67">
        <v>1</v>
      </c>
      <c r="N737" s="67"/>
      <c r="O737" s="67" t="s">
        <v>502</v>
      </c>
      <c r="P737" s="67" t="s">
        <v>503</v>
      </c>
    </row>
    <row r="738" spans="1:16" ht="30" x14ac:dyDescent="0.25">
      <c r="A738" s="67" t="s">
        <v>35</v>
      </c>
      <c r="B738" s="67" t="s">
        <v>185</v>
      </c>
      <c r="C738" s="67" t="s">
        <v>504</v>
      </c>
      <c r="D738" s="67">
        <v>11</v>
      </c>
      <c r="E738" s="67"/>
      <c r="F738" s="67">
        <v>5</v>
      </c>
      <c r="G738" s="67">
        <v>39</v>
      </c>
      <c r="H738" s="67"/>
      <c r="I738" s="116">
        <f t="shared" ref="I738:I769" si="31">SUM(D738:H738)</f>
        <v>55</v>
      </c>
      <c r="J738" s="67" t="s">
        <v>284</v>
      </c>
      <c r="K738" s="67" t="s">
        <v>284</v>
      </c>
      <c r="L738" s="130">
        <v>0.88</v>
      </c>
      <c r="M738" s="67">
        <v>5</v>
      </c>
      <c r="N738" s="67"/>
      <c r="O738" s="67" t="s">
        <v>502</v>
      </c>
      <c r="P738" s="67" t="s">
        <v>503</v>
      </c>
    </row>
    <row r="739" spans="1:16" ht="30" x14ac:dyDescent="0.25">
      <c r="A739" s="67" t="s">
        <v>35</v>
      </c>
      <c r="B739" s="67" t="s">
        <v>185</v>
      </c>
      <c r="C739" s="67" t="s">
        <v>505</v>
      </c>
      <c r="D739" s="67">
        <v>9</v>
      </c>
      <c r="E739" s="67"/>
      <c r="F739" s="67">
        <v>14</v>
      </c>
      <c r="G739" s="67">
        <v>61</v>
      </c>
      <c r="H739" s="67"/>
      <c r="I739" s="116">
        <f t="shared" si="31"/>
        <v>84</v>
      </c>
      <c r="J739" s="67">
        <v>3</v>
      </c>
      <c r="K739" s="67" t="s">
        <v>284</v>
      </c>
      <c r="L739" s="130">
        <v>0.77</v>
      </c>
      <c r="M739" s="67"/>
      <c r="N739" s="67"/>
      <c r="O739" s="67" t="s">
        <v>502</v>
      </c>
      <c r="P739" s="67" t="s">
        <v>503</v>
      </c>
    </row>
    <row r="740" spans="1:16" x14ac:dyDescent="0.25">
      <c r="A740" s="67" t="s">
        <v>35</v>
      </c>
      <c r="B740" s="67" t="s">
        <v>185</v>
      </c>
      <c r="C740" s="67" t="s">
        <v>506</v>
      </c>
      <c r="D740" s="67">
        <v>50</v>
      </c>
      <c r="E740" s="67"/>
      <c r="F740" s="67">
        <v>22</v>
      </c>
      <c r="G740" s="67">
        <v>48</v>
      </c>
      <c r="H740" s="67"/>
      <c r="I740" s="116">
        <f t="shared" si="31"/>
        <v>120</v>
      </c>
      <c r="J740" s="67">
        <v>8</v>
      </c>
      <c r="K740" s="67">
        <v>7</v>
      </c>
      <c r="L740" s="130">
        <v>0.97</v>
      </c>
      <c r="M740" s="67">
        <v>4</v>
      </c>
      <c r="N740" s="67">
        <v>1</v>
      </c>
      <c r="O740" s="67" t="s">
        <v>502</v>
      </c>
      <c r="P740" s="67" t="s">
        <v>503</v>
      </c>
    </row>
    <row r="741" spans="1:16" x14ac:dyDescent="0.25">
      <c r="A741" s="67" t="s">
        <v>35</v>
      </c>
      <c r="B741" s="67" t="s">
        <v>185</v>
      </c>
      <c r="C741" s="67" t="s">
        <v>507</v>
      </c>
      <c r="D741" s="67">
        <v>29</v>
      </c>
      <c r="E741" s="67"/>
      <c r="F741" s="67">
        <v>24</v>
      </c>
      <c r="G741" s="67">
        <v>30</v>
      </c>
      <c r="H741" s="67"/>
      <c r="I741" s="116">
        <f t="shared" si="31"/>
        <v>83</v>
      </c>
      <c r="J741" s="67">
        <v>7</v>
      </c>
      <c r="K741" s="67">
        <v>8</v>
      </c>
      <c r="L741" s="130">
        <v>0.72</v>
      </c>
      <c r="M741" s="67">
        <v>1</v>
      </c>
      <c r="N741" s="67"/>
      <c r="O741" s="67" t="s">
        <v>502</v>
      </c>
      <c r="P741" s="67" t="s">
        <v>503</v>
      </c>
    </row>
    <row r="742" spans="1:16" ht="30" x14ac:dyDescent="0.25">
      <c r="A742" s="67" t="s">
        <v>35</v>
      </c>
      <c r="B742" s="67" t="s">
        <v>185</v>
      </c>
      <c r="C742" s="67" t="s">
        <v>508</v>
      </c>
      <c r="D742" s="67">
        <v>9</v>
      </c>
      <c r="E742" s="67"/>
      <c r="F742" s="67">
        <v>9</v>
      </c>
      <c r="G742" s="67"/>
      <c r="H742" s="67"/>
      <c r="I742" s="116">
        <f t="shared" si="31"/>
        <v>18</v>
      </c>
      <c r="J742" s="67" t="s">
        <v>284</v>
      </c>
      <c r="K742" s="67" t="s">
        <v>284</v>
      </c>
      <c r="L742" s="130">
        <v>0.72</v>
      </c>
      <c r="M742" s="67"/>
      <c r="N742" s="67"/>
      <c r="O742" s="67" t="s">
        <v>502</v>
      </c>
      <c r="P742" s="67" t="s">
        <v>503</v>
      </c>
    </row>
    <row r="743" spans="1:16" x14ac:dyDescent="0.25">
      <c r="A743" s="67" t="s">
        <v>35</v>
      </c>
      <c r="B743" s="67" t="s">
        <v>185</v>
      </c>
      <c r="C743" s="67" t="s">
        <v>391</v>
      </c>
      <c r="D743" s="67"/>
      <c r="E743" s="67"/>
      <c r="F743" s="67">
        <v>23</v>
      </c>
      <c r="G743" s="67">
        <v>25</v>
      </c>
      <c r="H743" s="67"/>
      <c r="I743" s="116">
        <f t="shared" si="31"/>
        <v>48</v>
      </c>
      <c r="J743" s="67" t="s">
        <v>284</v>
      </c>
      <c r="K743" s="67">
        <v>7</v>
      </c>
      <c r="L743" s="130">
        <v>0.72</v>
      </c>
      <c r="M743" s="67">
        <v>1</v>
      </c>
      <c r="N743" s="67"/>
      <c r="O743" s="67" t="s">
        <v>502</v>
      </c>
      <c r="P743" s="67" t="s">
        <v>503</v>
      </c>
    </row>
    <row r="744" spans="1:16" x14ac:dyDescent="0.25">
      <c r="A744" s="67" t="s">
        <v>35</v>
      </c>
      <c r="B744" s="67" t="s">
        <v>185</v>
      </c>
      <c r="C744" s="67" t="s">
        <v>188</v>
      </c>
      <c r="D744" s="67"/>
      <c r="E744" s="67"/>
      <c r="F744" s="67"/>
      <c r="G744" s="67">
        <v>74</v>
      </c>
      <c r="H744" s="67"/>
      <c r="I744" s="116">
        <f t="shared" si="31"/>
        <v>74</v>
      </c>
      <c r="J744" s="67" t="s">
        <v>397</v>
      </c>
      <c r="K744" s="67" t="s">
        <v>486</v>
      </c>
      <c r="L744" s="130">
        <v>0.72</v>
      </c>
      <c r="M744" s="67">
        <v>2</v>
      </c>
      <c r="N744" s="67"/>
      <c r="O744" s="67" t="s">
        <v>502</v>
      </c>
      <c r="P744" s="67" t="s">
        <v>503</v>
      </c>
    </row>
    <row r="745" spans="1:16" x14ac:dyDescent="0.25">
      <c r="A745" s="67" t="s">
        <v>35</v>
      </c>
      <c r="B745" s="67" t="s">
        <v>186</v>
      </c>
      <c r="C745" s="67" t="s">
        <v>511</v>
      </c>
      <c r="D745" s="67"/>
      <c r="E745" s="67"/>
      <c r="F745" s="67">
        <v>9</v>
      </c>
      <c r="G745" s="67"/>
      <c r="H745" s="67"/>
      <c r="I745" s="116">
        <f t="shared" si="31"/>
        <v>9</v>
      </c>
      <c r="J745" s="67" t="s">
        <v>284</v>
      </c>
      <c r="K745" s="67">
        <v>3</v>
      </c>
      <c r="L745" s="130">
        <v>0.72</v>
      </c>
      <c r="M745" s="67">
        <v>1</v>
      </c>
      <c r="N745" s="67"/>
      <c r="O745" s="67" t="s">
        <v>509</v>
      </c>
      <c r="P745" s="67" t="s">
        <v>510</v>
      </c>
    </row>
    <row r="746" spans="1:16" x14ac:dyDescent="0.25">
      <c r="A746" s="67" t="s">
        <v>35</v>
      </c>
      <c r="B746" s="67" t="s">
        <v>186</v>
      </c>
      <c r="C746" s="67" t="s">
        <v>501</v>
      </c>
      <c r="D746" s="67"/>
      <c r="E746" s="67"/>
      <c r="F746" s="67">
        <v>11</v>
      </c>
      <c r="G746" s="67"/>
      <c r="H746" s="67"/>
      <c r="I746" s="116">
        <f t="shared" si="31"/>
        <v>11</v>
      </c>
      <c r="J746" s="67" t="s">
        <v>284</v>
      </c>
      <c r="K746" s="67">
        <v>7</v>
      </c>
      <c r="L746" s="130">
        <v>0.71</v>
      </c>
      <c r="M746" s="67">
        <v>1</v>
      </c>
      <c r="N746" s="67"/>
      <c r="O746" s="67" t="s">
        <v>509</v>
      </c>
      <c r="P746" s="67" t="s">
        <v>510</v>
      </c>
    </row>
    <row r="747" spans="1:16" x14ac:dyDescent="0.25">
      <c r="A747" s="67" t="s">
        <v>35</v>
      </c>
      <c r="B747" s="67" t="s">
        <v>186</v>
      </c>
      <c r="C747" s="67" t="s">
        <v>506</v>
      </c>
      <c r="D747" s="67"/>
      <c r="E747" s="67"/>
      <c r="F747" s="67">
        <v>3</v>
      </c>
      <c r="G747" s="67">
        <v>3</v>
      </c>
      <c r="H747" s="67"/>
      <c r="I747" s="116">
        <f t="shared" si="31"/>
        <v>6</v>
      </c>
      <c r="J747" s="67" t="s">
        <v>284</v>
      </c>
      <c r="K747" s="67">
        <v>3</v>
      </c>
      <c r="L747" s="130">
        <v>0.57999999999999996</v>
      </c>
      <c r="M747" s="67">
        <v>2</v>
      </c>
      <c r="N747" s="67"/>
      <c r="O747" s="67" t="s">
        <v>509</v>
      </c>
      <c r="P747" s="67" t="s">
        <v>510</v>
      </c>
    </row>
    <row r="748" spans="1:16" x14ac:dyDescent="0.25">
      <c r="A748" s="67" t="s">
        <v>35</v>
      </c>
      <c r="B748" s="67" t="s">
        <v>186</v>
      </c>
      <c r="C748" s="67" t="s">
        <v>391</v>
      </c>
      <c r="D748" s="67"/>
      <c r="E748" s="67"/>
      <c r="F748" s="67">
        <v>8</v>
      </c>
      <c r="G748" s="67"/>
      <c r="H748" s="67"/>
      <c r="I748" s="116">
        <f t="shared" si="31"/>
        <v>8</v>
      </c>
      <c r="J748" s="67" t="s">
        <v>284</v>
      </c>
      <c r="K748" s="67" t="s">
        <v>284</v>
      </c>
      <c r="L748" s="130">
        <v>0.71</v>
      </c>
      <c r="M748" s="67"/>
      <c r="N748" s="67"/>
      <c r="O748" s="67" t="s">
        <v>509</v>
      </c>
      <c r="P748" s="67" t="s">
        <v>510</v>
      </c>
    </row>
    <row r="749" spans="1:16" ht="30" x14ac:dyDescent="0.25">
      <c r="A749" s="67" t="s">
        <v>35</v>
      </c>
      <c r="B749" s="67" t="s">
        <v>186</v>
      </c>
      <c r="C749" s="67" t="s">
        <v>504</v>
      </c>
      <c r="D749" s="67"/>
      <c r="E749" s="67"/>
      <c r="F749" s="67">
        <v>3</v>
      </c>
      <c r="G749" s="67">
        <v>1</v>
      </c>
      <c r="H749" s="67"/>
      <c r="I749" s="116">
        <f t="shared" si="31"/>
        <v>4</v>
      </c>
      <c r="J749" s="67" t="s">
        <v>397</v>
      </c>
      <c r="K749" s="67" t="s">
        <v>489</v>
      </c>
      <c r="L749" s="130">
        <v>0.67</v>
      </c>
      <c r="M749" s="67"/>
      <c r="N749" s="67"/>
      <c r="O749" s="67" t="s">
        <v>509</v>
      </c>
      <c r="P749" s="67" t="s">
        <v>510</v>
      </c>
    </row>
    <row r="750" spans="1:16" ht="30" x14ac:dyDescent="0.25">
      <c r="A750" s="67" t="s">
        <v>35</v>
      </c>
      <c r="B750" s="67" t="s">
        <v>186</v>
      </c>
      <c r="C750" s="67" t="s">
        <v>358</v>
      </c>
      <c r="D750" s="67"/>
      <c r="E750" s="67"/>
      <c r="F750" s="67">
        <v>8</v>
      </c>
      <c r="G750" s="67"/>
      <c r="H750" s="67"/>
      <c r="I750" s="116">
        <f t="shared" si="31"/>
        <v>8</v>
      </c>
      <c r="J750" s="67" t="s">
        <v>397</v>
      </c>
      <c r="K750" s="67" t="s">
        <v>512</v>
      </c>
      <c r="L750" s="130">
        <v>0.68</v>
      </c>
      <c r="M750" s="67"/>
      <c r="N750" s="67"/>
      <c r="O750" s="67" t="s">
        <v>509</v>
      </c>
      <c r="P750" s="67" t="s">
        <v>510</v>
      </c>
    </row>
    <row r="751" spans="1:16" x14ac:dyDescent="0.25">
      <c r="A751" s="67" t="s">
        <v>35</v>
      </c>
      <c r="B751" s="67" t="s">
        <v>266</v>
      </c>
      <c r="C751" s="67" t="s">
        <v>515</v>
      </c>
      <c r="D751" s="67">
        <v>98</v>
      </c>
      <c r="E751" s="67"/>
      <c r="F751" s="67">
        <v>129</v>
      </c>
      <c r="G751" s="67">
        <v>101</v>
      </c>
      <c r="H751" s="67"/>
      <c r="I751" s="116">
        <f t="shared" si="31"/>
        <v>328</v>
      </c>
      <c r="J751" s="67" t="s">
        <v>284</v>
      </c>
      <c r="K751" s="67" t="s">
        <v>284</v>
      </c>
      <c r="L751" s="130">
        <v>0.95</v>
      </c>
      <c r="M751" s="67">
        <v>11</v>
      </c>
      <c r="N751" s="67"/>
      <c r="O751" s="67" t="s">
        <v>513</v>
      </c>
      <c r="P751" s="67" t="s">
        <v>514</v>
      </c>
    </row>
    <row r="752" spans="1:16" x14ac:dyDescent="0.25">
      <c r="A752" s="67" t="s">
        <v>35</v>
      </c>
      <c r="B752" s="67" t="s">
        <v>266</v>
      </c>
      <c r="C752" s="67" t="s">
        <v>516</v>
      </c>
      <c r="D752" s="67">
        <v>36</v>
      </c>
      <c r="E752" s="67"/>
      <c r="F752" s="67">
        <v>26</v>
      </c>
      <c r="G752" s="67"/>
      <c r="H752" s="67"/>
      <c r="I752" s="116">
        <f t="shared" si="31"/>
        <v>62</v>
      </c>
      <c r="J752" s="67" t="s">
        <v>517</v>
      </c>
      <c r="K752" s="67">
        <v>4</v>
      </c>
      <c r="L752" s="130">
        <v>0.89</v>
      </c>
      <c r="M752" s="67">
        <v>5</v>
      </c>
      <c r="N752" s="67"/>
      <c r="O752" s="67" t="s">
        <v>513</v>
      </c>
      <c r="P752" s="67" t="s">
        <v>514</v>
      </c>
    </row>
    <row r="753" spans="1:16" ht="30" x14ac:dyDescent="0.25">
      <c r="A753" s="67" t="s">
        <v>35</v>
      </c>
      <c r="B753" s="67" t="s">
        <v>266</v>
      </c>
      <c r="C753" s="67" t="s">
        <v>518</v>
      </c>
      <c r="D753" s="67">
        <v>31</v>
      </c>
      <c r="E753" s="67"/>
      <c r="F753" s="67">
        <v>12</v>
      </c>
      <c r="G753" s="67"/>
      <c r="H753" s="67"/>
      <c r="I753" s="116">
        <f t="shared" si="31"/>
        <v>43</v>
      </c>
      <c r="J753" s="67">
        <v>5</v>
      </c>
      <c r="K753" s="67">
        <v>10</v>
      </c>
      <c r="L753" s="130">
        <v>0.73</v>
      </c>
      <c r="M753" s="67">
        <v>1</v>
      </c>
      <c r="N753" s="67"/>
      <c r="O753" s="67" t="s">
        <v>513</v>
      </c>
      <c r="P753" s="67" t="s">
        <v>514</v>
      </c>
    </row>
    <row r="754" spans="1:16" x14ac:dyDescent="0.25">
      <c r="A754" s="67" t="s">
        <v>35</v>
      </c>
      <c r="B754" s="67" t="s">
        <v>266</v>
      </c>
      <c r="C754" s="67" t="s">
        <v>519</v>
      </c>
      <c r="D754" s="67">
        <v>8</v>
      </c>
      <c r="E754" s="67"/>
      <c r="F754" s="67">
        <v>20</v>
      </c>
      <c r="G754" s="67"/>
      <c r="H754" s="67"/>
      <c r="I754" s="116">
        <f t="shared" si="31"/>
        <v>28</v>
      </c>
      <c r="J754" s="67">
        <v>1</v>
      </c>
      <c r="K754" s="67">
        <v>6</v>
      </c>
      <c r="L754" s="130">
        <v>0.76</v>
      </c>
      <c r="M754" s="67"/>
      <c r="N754" s="67"/>
      <c r="O754" s="67" t="s">
        <v>513</v>
      </c>
      <c r="P754" s="67" t="s">
        <v>514</v>
      </c>
    </row>
    <row r="755" spans="1:16" x14ac:dyDescent="0.25">
      <c r="A755" s="67" t="s">
        <v>35</v>
      </c>
      <c r="B755" s="67" t="s">
        <v>266</v>
      </c>
      <c r="C755" s="67" t="s">
        <v>520</v>
      </c>
      <c r="D755" s="67">
        <v>9</v>
      </c>
      <c r="E755" s="67"/>
      <c r="F755" s="67">
        <v>4</v>
      </c>
      <c r="G755" s="67"/>
      <c r="H755" s="67"/>
      <c r="I755" s="116">
        <f t="shared" si="31"/>
        <v>13</v>
      </c>
      <c r="J755" s="67" t="s">
        <v>284</v>
      </c>
      <c r="K755" s="67" t="s">
        <v>284</v>
      </c>
      <c r="L755" s="130">
        <v>0.62</v>
      </c>
      <c r="M755" s="67"/>
      <c r="N755" s="67"/>
      <c r="O755" s="67" t="s">
        <v>513</v>
      </c>
      <c r="P755" s="67" t="s">
        <v>514</v>
      </c>
    </row>
    <row r="756" spans="1:16" x14ac:dyDescent="0.25">
      <c r="A756" s="67" t="s">
        <v>35</v>
      </c>
      <c r="B756" s="67" t="s">
        <v>266</v>
      </c>
      <c r="C756" s="67" t="s">
        <v>521</v>
      </c>
      <c r="D756" s="67">
        <v>22</v>
      </c>
      <c r="E756" s="67"/>
      <c r="F756" s="67">
        <v>51</v>
      </c>
      <c r="G756" s="67">
        <v>92</v>
      </c>
      <c r="H756" s="67"/>
      <c r="I756" s="116">
        <f t="shared" si="31"/>
        <v>165</v>
      </c>
      <c r="J756" s="67">
        <v>7</v>
      </c>
      <c r="K756" s="67">
        <v>29</v>
      </c>
      <c r="L756" s="130">
        <v>0.96</v>
      </c>
      <c r="M756" s="67">
        <v>2</v>
      </c>
      <c r="N756" s="67"/>
      <c r="O756" s="67" t="s">
        <v>513</v>
      </c>
      <c r="P756" s="67" t="s">
        <v>514</v>
      </c>
    </row>
    <row r="757" spans="1:16" x14ac:dyDescent="0.25">
      <c r="A757" s="67" t="s">
        <v>35</v>
      </c>
      <c r="B757" s="67" t="s">
        <v>266</v>
      </c>
      <c r="C757" s="67" t="s">
        <v>522</v>
      </c>
      <c r="D757" s="67">
        <v>24</v>
      </c>
      <c r="E757" s="67"/>
      <c r="F757" s="67">
        <v>41</v>
      </c>
      <c r="G757" s="67">
        <v>143</v>
      </c>
      <c r="H757" s="67"/>
      <c r="I757" s="116">
        <f t="shared" si="31"/>
        <v>208</v>
      </c>
      <c r="J757" s="67">
        <v>9</v>
      </c>
      <c r="K757" s="67">
        <v>33</v>
      </c>
      <c r="L757" s="130">
        <v>0.95</v>
      </c>
      <c r="M757" s="67">
        <v>4</v>
      </c>
      <c r="N757" s="67"/>
      <c r="O757" s="67" t="s">
        <v>513</v>
      </c>
      <c r="P757" s="67" t="s">
        <v>514</v>
      </c>
    </row>
    <row r="758" spans="1:16" ht="30" x14ac:dyDescent="0.25">
      <c r="A758" s="67" t="s">
        <v>35</v>
      </c>
      <c r="B758" s="67" t="s">
        <v>266</v>
      </c>
      <c r="C758" s="67" t="s">
        <v>523</v>
      </c>
      <c r="D758" s="67">
        <v>13</v>
      </c>
      <c r="E758" s="67"/>
      <c r="F758" s="67">
        <v>18</v>
      </c>
      <c r="G758" s="67">
        <v>64</v>
      </c>
      <c r="H758" s="67"/>
      <c r="I758" s="116">
        <f t="shared" si="31"/>
        <v>95</v>
      </c>
      <c r="J758" s="67">
        <v>6</v>
      </c>
      <c r="K758" s="67">
        <v>20</v>
      </c>
      <c r="L758" s="130">
        <v>0.86</v>
      </c>
      <c r="M758" s="67">
        <v>4</v>
      </c>
      <c r="N758" s="67"/>
      <c r="O758" s="67" t="s">
        <v>513</v>
      </c>
      <c r="P758" s="67" t="s">
        <v>514</v>
      </c>
    </row>
    <row r="759" spans="1:16" ht="45" x14ac:dyDescent="0.25">
      <c r="A759" s="67" t="s">
        <v>35</v>
      </c>
      <c r="B759" s="67" t="s">
        <v>266</v>
      </c>
      <c r="C759" s="67" t="s">
        <v>524</v>
      </c>
      <c r="D759" s="67">
        <v>16</v>
      </c>
      <c r="E759" s="67"/>
      <c r="F759" s="67">
        <v>52</v>
      </c>
      <c r="G759" s="67">
        <v>181</v>
      </c>
      <c r="H759" s="67"/>
      <c r="I759" s="116">
        <f t="shared" si="31"/>
        <v>249</v>
      </c>
      <c r="J759" s="67">
        <v>1</v>
      </c>
      <c r="K759" s="67">
        <v>55</v>
      </c>
      <c r="L759" s="130">
        <v>0.96</v>
      </c>
      <c r="M759" s="67">
        <v>15</v>
      </c>
      <c r="N759" s="67"/>
      <c r="O759" s="67" t="s">
        <v>513</v>
      </c>
      <c r="P759" s="67" t="s">
        <v>514</v>
      </c>
    </row>
    <row r="760" spans="1:16" ht="30" x14ac:dyDescent="0.25">
      <c r="A760" s="67" t="s">
        <v>35</v>
      </c>
      <c r="B760" s="67" t="s">
        <v>266</v>
      </c>
      <c r="C760" s="67" t="s">
        <v>525</v>
      </c>
      <c r="D760" s="67">
        <v>12</v>
      </c>
      <c r="E760" s="67"/>
      <c r="F760" s="67">
        <v>13</v>
      </c>
      <c r="G760" s="67">
        <v>3</v>
      </c>
      <c r="H760" s="67"/>
      <c r="I760" s="116">
        <f t="shared" si="31"/>
        <v>28</v>
      </c>
      <c r="J760" s="67">
        <v>4</v>
      </c>
      <c r="K760" s="67">
        <v>7</v>
      </c>
      <c r="L760" s="130">
        <v>0.71</v>
      </c>
      <c r="M760" s="67">
        <v>1</v>
      </c>
      <c r="N760" s="67"/>
      <c r="O760" s="67" t="s">
        <v>513</v>
      </c>
      <c r="P760" s="67" t="s">
        <v>514</v>
      </c>
    </row>
    <row r="761" spans="1:16" ht="45" x14ac:dyDescent="0.25">
      <c r="A761" s="67" t="s">
        <v>35</v>
      </c>
      <c r="B761" s="67" t="s">
        <v>266</v>
      </c>
      <c r="C761" s="67" t="s">
        <v>526</v>
      </c>
      <c r="D761" s="67">
        <v>5</v>
      </c>
      <c r="E761" s="67"/>
      <c r="F761" s="67">
        <v>24</v>
      </c>
      <c r="G761" s="67">
        <v>11</v>
      </c>
      <c r="H761" s="67"/>
      <c r="I761" s="116">
        <f t="shared" si="31"/>
        <v>40</v>
      </c>
      <c r="J761" s="67">
        <v>1</v>
      </c>
      <c r="K761" s="67">
        <v>7</v>
      </c>
      <c r="L761" s="130">
        <v>0.68</v>
      </c>
      <c r="M761" s="67">
        <v>4</v>
      </c>
      <c r="N761" s="67"/>
      <c r="O761" s="67" t="s">
        <v>513</v>
      </c>
      <c r="P761" s="67" t="s">
        <v>514</v>
      </c>
    </row>
    <row r="762" spans="1:16" x14ac:dyDescent="0.25">
      <c r="A762" s="67" t="s">
        <v>35</v>
      </c>
      <c r="B762" s="67" t="s">
        <v>266</v>
      </c>
      <c r="C762" s="67" t="s">
        <v>527</v>
      </c>
      <c r="D762" s="67">
        <v>43</v>
      </c>
      <c r="E762" s="67"/>
      <c r="F762" s="67">
        <v>23</v>
      </c>
      <c r="G762" s="67">
        <v>14</v>
      </c>
      <c r="H762" s="67"/>
      <c r="I762" s="116">
        <f t="shared" si="31"/>
        <v>80</v>
      </c>
      <c r="J762" s="67" t="s">
        <v>284</v>
      </c>
      <c r="K762" s="67" t="s">
        <v>284</v>
      </c>
      <c r="L762" s="130">
        <v>0.77</v>
      </c>
      <c r="M762" s="67"/>
      <c r="N762" s="67"/>
      <c r="O762" s="67" t="s">
        <v>513</v>
      </c>
      <c r="P762" s="67" t="s">
        <v>514</v>
      </c>
    </row>
    <row r="763" spans="1:16" ht="30" x14ac:dyDescent="0.25">
      <c r="A763" s="67" t="s">
        <v>35</v>
      </c>
      <c r="B763" s="67" t="s">
        <v>266</v>
      </c>
      <c r="C763" s="67" t="s">
        <v>528</v>
      </c>
      <c r="D763" s="67">
        <v>47</v>
      </c>
      <c r="E763" s="67"/>
      <c r="F763" s="67">
        <v>4</v>
      </c>
      <c r="G763" s="67">
        <v>4</v>
      </c>
      <c r="H763" s="67"/>
      <c r="I763" s="116">
        <f t="shared" si="31"/>
        <v>55</v>
      </c>
      <c r="J763" s="67" t="s">
        <v>284</v>
      </c>
      <c r="K763" s="67" t="s">
        <v>284</v>
      </c>
      <c r="L763" s="130">
        <v>0.62</v>
      </c>
      <c r="M763" s="67">
        <v>1</v>
      </c>
      <c r="N763" s="67"/>
      <c r="O763" s="67" t="s">
        <v>513</v>
      </c>
      <c r="P763" s="67" t="s">
        <v>514</v>
      </c>
    </row>
    <row r="764" spans="1:16" ht="45" x14ac:dyDescent="0.25">
      <c r="A764" s="67" t="s">
        <v>35</v>
      </c>
      <c r="B764" s="67" t="s">
        <v>266</v>
      </c>
      <c r="C764" s="67" t="s">
        <v>529</v>
      </c>
      <c r="D764" s="67">
        <v>32</v>
      </c>
      <c r="E764" s="67"/>
      <c r="F764" s="67">
        <v>32</v>
      </c>
      <c r="G764" s="67">
        <v>43</v>
      </c>
      <c r="H764" s="67"/>
      <c r="I764" s="116">
        <f t="shared" si="31"/>
        <v>107</v>
      </c>
      <c r="J764" s="67">
        <v>11</v>
      </c>
      <c r="K764" s="67">
        <v>22</v>
      </c>
      <c r="L764" s="130">
        <v>0.84</v>
      </c>
      <c r="M764" s="67">
        <v>4</v>
      </c>
      <c r="N764" s="67"/>
      <c r="O764" s="67" t="s">
        <v>513</v>
      </c>
      <c r="P764" s="67" t="s">
        <v>514</v>
      </c>
    </row>
    <row r="765" spans="1:16" ht="45" x14ac:dyDescent="0.25">
      <c r="A765" s="67" t="s">
        <v>35</v>
      </c>
      <c r="B765" s="67" t="s">
        <v>266</v>
      </c>
      <c r="C765" s="67" t="s">
        <v>530</v>
      </c>
      <c r="D765" s="67">
        <v>7</v>
      </c>
      <c r="E765" s="67"/>
      <c r="F765" s="67">
        <v>4</v>
      </c>
      <c r="G765" s="67">
        <v>2</v>
      </c>
      <c r="H765" s="67"/>
      <c r="I765" s="116">
        <f t="shared" si="31"/>
        <v>13</v>
      </c>
      <c r="J765" s="67" t="s">
        <v>284</v>
      </c>
      <c r="K765" s="67" t="s">
        <v>284</v>
      </c>
      <c r="L765" s="130">
        <v>0.74</v>
      </c>
      <c r="M765" s="67"/>
      <c r="N765" s="67"/>
      <c r="O765" s="67" t="s">
        <v>513</v>
      </c>
      <c r="P765" s="67" t="s">
        <v>514</v>
      </c>
    </row>
    <row r="766" spans="1:16" x14ac:dyDescent="0.25">
      <c r="A766" s="67" t="s">
        <v>35</v>
      </c>
      <c r="B766" s="67" t="s">
        <v>266</v>
      </c>
      <c r="C766" s="67" t="s">
        <v>531</v>
      </c>
      <c r="D766" s="67">
        <v>12</v>
      </c>
      <c r="E766" s="67"/>
      <c r="F766" s="67">
        <v>30</v>
      </c>
      <c r="G766" s="67">
        <v>66</v>
      </c>
      <c r="H766" s="67"/>
      <c r="I766" s="116">
        <f t="shared" si="31"/>
        <v>108</v>
      </c>
      <c r="J766" s="67">
        <v>6</v>
      </c>
      <c r="K766" s="67">
        <v>32</v>
      </c>
      <c r="L766" s="130">
        <v>0.72</v>
      </c>
      <c r="M766" s="67">
        <v>3</v>
      </c>
      <c r="N766" s="67"/>
      <c r="O766" s="67" t="s">
        <v>513</v>
      </c>
      <c r="P766" s="67" t="s">
        <v>514</v>
      </c>
    </row>
    <row r="767" spans="1:16" x14ac:dyDescent="0.25">
      <c r="A767" s="67" t="s">
        <v>35</v>
      </c>
      <c r="B767" s="67" t="s">
        <v>266</v>
      </c>
      <c r="C767" s="67" t="s">
        <v>532</v>
      </c>
      <c r="D767" s="67">
        <v>19</v>
      </c>
      <c r="E767" s="67"/>
      <c r="F767" s="67">
        <v>7</v>
      </c>
      <c r="G767" s="67"/>
      <c r="H767" s="67"/>
      <c r="I767" s="116">
        <f t="shared" si="31"/>
        <v>26</v>
      </c>
      <c r="J767" s="67">
        <v>10</v>
      </c>
      <c r="K767" s="67">
        <v>4</v>
      </c>
      <c r="L767" s="130">
        <v>0.57999999999999996</v>
      </c>
      <c r="M767" s="67"/>
      <c r="N767" s="67"/>
      <c r="O767" s="67" t="s">
        <v>513</v>
      </c>
      <c r="P767" s="67" t="s">
        <v>514</v>
      </c>
    </row>
    <row r="768" spans="1:16" ht="45" x14ac:dyDescent="0.25">
      <c r="A768" s="67" t="s">
        <v>35</v>
      </c>
      <c r="B768" s="67" t="s">
        <v>266</v>
      </c>
      <c r="C768" s="67" t="s">
        <v>533</v>
      </c>
      <c r="D768" s="67">
        <v>24</v>
      </c>
      <c r="E768" s="67"/>
      <c r="F768" s="67">
        <v>2</v>
      </c>
      <c r="G768" s="67"/>
      <c r="H768" s="67"/>
      <c r="I768" s="116">
        <f t="shared" si="31"/>
        <v>26</v>
      </c>
      <c r="J768" s="67">
        <v>7</v>
      </c>
      <c r="K768" s="67" t="s">
        <v>284</v>
      </c>
      <c r="L768" s="130">
        <v>0.64</v>
      </c>
      <c r="M768" s="67"/>
      <c r="N768" s="67"/>
      <c r="O768" s="67" t="s">
        <v>513</v>
      </c>
      <c r="P768" s="67" t="s">
        <v>514</v>
      </c>
    </row>
    <row r="769" spans="1:16" x14ac:dyDescent="0.25">
      <c r="A769" s="67" t="s">
        <v>35</v>
      </c>
      <c r="B769" s="67" t="s">
        <v>266</v>
      </c>
      <c r="C769" s="67" t="s">
        <v>534</v>
      </c>
      <c r="D769" s="67"/>
      <c r="E769" s="67"/>
      <c r="F769" s="67">
        <v>2</v>
      </c>
      <c r="G769" s="67">
        <v>2</v>
      </c>
      <c r="H769" s="67"/>
      <c r="I769" s="116">
        <f t="shared" si="31"/>
        <v>4</v>
      </c>
      <c r="J769" s="67" t="s">
        <v>284</v>
      </c>
      <c r="K769" s="67" t="s">
        <v>284</v>
      </c>
      <c r="L769" s="130">
        <v>0.51</v>
      </c>
      <c r="M769" s="67"/>
      <c r="N769" s="67"/>
      <c r="O769" s="67" t="s">
        <v>513</v>
      </c>
      <c r="P769" s="67" t="s">
        <v>514</v>
      </c>
    </row>
    <row r="770" spans="1:16" x14ac:dyDescent="0.25">
      <c r="A770" s="116" t="s">
        <v>35</v>
      </c>
      <c r="B770" s="116"/>
      <c r="C770" s="116" t="s">
        <v>184</v>
      </c>
      <c r="D770" s="116">
        <f>SUM(D737:D769)</f>
        <v>609</v>
      </c>
      <c r="E770" s="116"/>
      <c r="F770" s="116">
        <f t="shared" ref="F770:K770" si="32">SUM(F737:F769)</f>
        <v>647</v>
      </c>
      <c r="G770" s="116">
        <f t="shared" si="32"/>
        <v>1063</v>
      </c>
      <c r="H770" s="116">
        <f t="shared" si="32"/>
        <v>0</v>
      </c>
      <c r="I770" s="116">
        <f t="shared" si="32"/>
        <v>2319</v>
      </c>
      <c r="J770" s="116">
        <f t="shared" si="32"/>
        <v>92</v>
      </c>
      <c r="K770" s="116">
        <f t="shared" si="32"/>
        <v>269</v>
      </c>
      <c r="L770" s="131">
        <f>AVERAGE(L737:L769)</f>
        <v>0.75545454545454538</v>
      </c>
      <c r="M770" s="116">
        <f>SUM(M737:M769)</f>
        <v>73</v>
      </c>
      <c r="N770" s="116">
        <v>1</v>
      </c>
      <c r="O770" s="116"/>
      <c r="P770" s="116"/>
    </row>
    <row r="771" spans="1:16" x14ac:dyDescent="0.25">
      <c r="A771" s="22" t="s">
        <v>128</v>
      </c>
    </row>
    <row r="772" spans="1:16" ht="30" x14ac:dyDescent="0.25">
      <c r="A772" s="67" t="s">
        <v>36</v>
      </c>
      <c r="B772" s="67" t="s">
        <v>185</v>
      </c>
      <c r="C772" s="67" t="s">
        <v>947</v>
      </c>
      <c r="D772" s="67">
        <v>82</v>
      </c>
      <c r="E772" s="67"/>
      <c r="F772" s="67">
        <v>214</v>
      </c>
      <c r="G772" s="67">
        <v>128</v>
      </c>
      <c r="H772" s="67"/>
      <c r="I772" s="116">
        <f>SUM(D772:H772)</f>
        <v>424</v>
      </c>
      <c r="J772" s="67">
        <v>26</v>
      </c>
      <c r="K772" s="67">
        <v>84</v>
      </c>
      <c r="L772" s="187">
        <v>0.59</v>
      </c>
      <c r="M772" s="67">
        <v>21</v>
      </c>
      <c r="N772" s="67"/>
      <c r="O772" s="67">
        <v>27235</v>
      </c>
      <c r="P772" s="67">
        <v>40852</v>
      </c>
    </row>
    <row r="773" spans="1:16" ht="15.75" x14ac:dyDescent="0.25">
      <c r="A773" s="67" t="s">
        <v>36</v>
      </c>
      <c r="B773" s="67" t="s">
        <v>185</v>
      </c>
      <c r="C773" s="67" t="s">
        <v>247</v>
      </c>
      <c r="D773" s="67"/>
      <c r="E773" s="67"/>
      <c r="F773" s="67">
        <v>99</v>
      </c>
      <c r="G773" s="67">
        <v>22</v>
      </c>
      <c r="H773" s="67"/>
      <c r="I773" s="116">
        <f t="shared" ref="I773:I836" si="33">SUM(D773:H773)</f>
        <v>121</v>
      </c>
      <c r="J773" s="67"/>
      <c r="K773" s="67">
        <v>17</v>
      </c>
      <c r="L773" s="187">
        <v>0.51</v>
      </c>
      <c r="M773" s="67">
        <v>27</v>
      </c>
      <c r="N773" s="67"/>
      <c r="O773" s="67">
        <v>26610</v>
      </c>
      <c r="P773" s="67">
        <v>39918</v>
      </c>
    </row>
    <row r="774" spans="1:16" ht="30" x14ac:dyDescent="0.25">
      <c r="A774" s="67" t="s">
        <v>36</v>
      </c>
      <c r="B774" s="67" t="s">
        <v>185</v>
      </c>
      <c r="C774" s="67" t="s">
        <v>948</v>
      </c>
      <c r="D774" s="67">
        <v>81</v>
      </c>
      <c r="E774" s="67"/>
      <c r="F774" s="67">
        <v>472</v>
      </c>
      <c r="G774" s="67">
        <v>399</v>
      </c>
      <c r="H774" s="67"/>
      <c r="I774" s="116">
        <f t="shared" si="33"/>
        <v>952</v>
      </c>
      <c r="J774" s="67">
        <v>20</v>
      </c>
      <c r="K774" s="67">
        <v>120</v>
      </c>
      <c r="L774" s="187">
        <v>0.56999999999999995</v>
      </c>
      <c r="M774" s="67">
        <v>300</v>
      </c>
      <c r="N774" s="67">
        <v>3</v>
      </c>
      <c r="O774" s="67">
        <v>27385</v>
      </c>
      <c r="P774" s="67">
        <v>41077</v>
      </c>
    </row>
    <row r="775" spans="1:16" ht="15.75" x14ac:dyDescent="0.25">
      <c r="A775" s="67" t="s">
        <v>36</v>
      </c>
      <c r="B775" s="67" t="s">
        <v>185</v>
      </c>
      <c r="C775" s="67" t="s">
        <v>949</v>
      </c>
      <c r="D775" s="67"/>
      <c r="E775" s="67"/>
      <c r="F775" s="67">
        <v>161</v>
      </c>
      <c r="G775" s="67"/>
      <c r="H775" s="67"/>
      <c r="I775" s="116">
        <f t="shared" si="33"/>
        <v>161</v>
      </c>
      <c r="J775" s="67"/>
      <c r="K775" s="67">
        <v>19</v>
      </c>
      <c r="L775" s="187">
        <v>0.5</v>
      </c>
      <c r="M775" s="67">
        <v>108</v>
      </c>
      <c r="N775" s="67">
        <v>1</v>
      </c>
      <c r="O775" s="67">
        <v>32600</v>
      </c>
      <c r="P775" s="67">
        <v>48900</v>
      </c>
    </row>
    <row r="776" spans="1:16" ht="45" x14ac:dyDescent="0.25">
      <c r="A776" s="67" t="s">
        <v>36</v>
      </c>
      <c r="B776" s="67" t="s">
        <v>185</v>
      </c>
      <c r="C776" s="67" t="s">
        <v>317</v>
      </c>
      <c r="D776" s="67">
        <v>83</v>
      </c>
      <c r="E776" s="67"/>
      <c r="F776" s="67">
        <v>518</v>
      </c>
      <c r="G776" s="67">
        <v>1467</v>
      </c>
      <c r="H776" s="67"/>
      <c r="I776" s="116">
        <f t="shared" si="33"/>
        <v>2068</v>
      </c>
      <c r="J776" s="67">
        <v>22</v>
      </c>
      <c r="K776" s="67">
        <v>284</v>
      </c>
      <c r="L776" s="187">
        <v>0.57999999999999996</v>
      </c>
      <c r="M776" s="67">
        <v>840</v>
      </c>
      <c r="N776" s="67"/>
      <c r="O776" s="67">
        <v>27285</v>
      </c>
      <c r="P776" s="67">
        <v>40927</v>
      </c>
    </row>
    <row r="777" spans="1:16" ht="15.75" x14ac:dyDescent="0.25">
      <c r="A777" s="67" t="s">
        <v>36</v>
      </c>
      <c r="B777" s="67" t="s">
        <v>185</v>
      </c>
      <c r="C777" s="67" t="s">
        <v>245</v>
      </c>
      <c r="D777" s="67"/>
      <c r="E777" s="67"/>
      <c r="F777" s="67">
        <v>158</v>
      </c>
      <c r="G777" s="67"/>
      <c r="H777" s="67">
        <v>269</v>
      </c>
      <c r="I777" s="116">
        <f t="shared" si="33"/>
        <v>427</v>
      </c>
      <c r="J777" s="67"/>
      <c r="K777" s="67">
        <v>16</v>
      </c>
      <c r="L777" s="187">
        <v>0.62</v>
      </c>
      <c r="M777" s="67">
        <v>329</v>
      </c>
      <c r="N777" s="67"/>
      <c r="O777" s="67">
        <v>26611</v>
      </c>
      <c r="P777" s="67">
        <v>39915</v>
      </c>
    </row>
    <row r="778" spans="1:16" ht="30" x14ac:dyDescent="0.25">
      <c r="A778" s="67" t="s">
        <v>36</v>
      </c>
      <c r="B778" s="67" t="s">
        <v>185</v>
      </c>
      <c r="C778" s="67" t="s">
        <v>950</v>
      </c>
      <c r="D778" s="67">
        <v>41</v>
      </c>
      <c r="E778" s="67"/>
      <c r="F778" s="67">
        <v>21</v>
      </c>
      <c r="G778" s="67">
        <v>208</v>
      </c>
      <c r="H778" s="67"/>
      <c r="I778" s="116">
        <f t="shared" si="33"/>
        <v>270</v>
      </c>
      <c r="J778" s="67"/>
      <c r="K778" s="67">
        <v>15</v>
      </c>
      <c r="L778" s="187">
        <v>0.6</v>
      </c>
      <c r="M778" s="67">
        <v>150</v>
      </c>
      <c r="N778" s="67"/>
      <c r="O778" s="67">
        <v>27285</v>
      </c>
      <c r="P778" s="67">
        <v>40927</v>
      </c>
    </row>
    <row r="779" spans="1:16" ht="15.75" x14ac:dyDescent="0.25">
      <c r="A779" s="67" t="s">
        <v>36</v>
      </c>
      <c r="B779" s="67" t="s">
        <v>185</v>
      </c>
      <c r="C779" s="67" t="s">
        <v>480</v>
      </c>
      <c r="D779" s="67">
        <v>12</v>
      </c>
      <c r="E779" s="67"/>
      <c r="F779" s="67">
        <v>337</v>
      </c>
      <c r="G779" s="67">
        <v>745</v>
      </c>
      <c r="H779" s="67"/>
      <c r="I779" s="116">
        <f t="shared" si="33"/>
        <v>1094</v>
      </c>
      <c r="J779" s="67">
        <v>12</v>
      </c>
      <c r="K779" s="67">
        <v>100</v>
      </c>
      <c r="L779" s="187">
        <v>0.49</v>
      </c>
      <c r="M779" s="67">
        <v>602</v>
      </c>
      <c r="N779" s="67">
        <v>1</v>
      </c>
      <c r="O779" s="67">
        <v>27235</v>
      </c>
      <c r="P779" s="67">
        <v>408525</v>
      </c>
    </row>
    <row r="780" spans="1:16" ht="30" x14ac:dyDescent="0.25">
      <c r="A780" s="67" t="s">
        <v>36</v>
      </c>
      <c r="B780" s="67" t="s">
        <v>185</v>
      </c>
      <c r="C780" s="67" t="s">
        <v>951</v>
      </c>
      <c r="D780" s="67">
        <v>46</v>
      </c>
      <c r="E780" s="67"/>
      <c r="F780" s="67">
        <v>25</v>
      </c>
      <c r="G780" s="67">
        <v>124</v>
      </c>
      <c r="H780" s="67"/>
      <c r="I780" s="116">
        <f t="shared" si="33"/>
        <v>195</v>
      </c>
      <c r="J780" s="67">
        <v>10</v>
      </c>
      <c r="K780" s="67">
        <v>6</v>
      </c>
      <c r="L780" s="187">
        <v>0.41</v>
      </c>
      <c r="M780" s="67">
        <v>86</v>
      </c>
      <c r="N780" s="67"/>
      <c r="O780" s="67">
        <v>26610</v>
      </c>
      <c r="P780" s="67">
        <v>39915</v>
      </c>
    </row>
    <row r="781" spans="1:16" ht="30" x14ac:dyDescent="0.25">
      <c r="A781" s="67" t="s">
        <v>36</v>
      </c>
      <c r="B781" s="67" t="s">
        <v>185</v>
      </c>
      <c r="C781" s="67" t="s">
        <v>952</v>
      </c>
      <c r="D781" s="67">
        <v>26</v>
      </c>
      <c r="E781" s="67"/>
      <c r="F781" s="67">
        <v>9</v>
      </c>
      <c r="G781" s="67">
        <v>54</v>
      </c>
      <c r="H781" s="67"/>
      <c r="I781" s="116">
        <f t="shared" si="33"/>
        <v>89</v>
      </c>
      <c r="J781" s="67">
        <v>5</v>
      </c>
      <c r="K781" s="67">
        <v>2</v>
      </c>
      <c r="L781" s="187">
        <v>0.43</v>
      </c>
      <c r="M781" s="67">
        <v>86</v>
      </c>
      <c r="N781" s="67">
        <v>1</v>
      </c>
      <c r="O781" s="67">
        <v>26610</v>
      </c>
      <c r="P781" s="67">
        <v>39915</v>
      </c>
    </row>
    <row r="782" spans="1:16" ht="15.75" x14ac:dyDescent="0.25">
      <c r="A782" s="67" t="s">
        <v>36</v>
      </c>
      <c r="B782" s="67" t="s">
        <v>185</v>
      </c>
      <c r="C782" s="67" t="s">
        <v>381</v>
      </c>
      <c r="D782" s="67"/>
      <c r="E782" s="67"/>
      <c r="F782" s="67">
        <v>65</v>
      </c>
      <c r="G782" s="67"/>
      <c r="H782" s="67"/>
      <c r="I782" s="116">
        <f t="shared" si="33"/>
        <v>65</v>
      </c>
      <c r="J782" s="67"/>
      <c r="K782" s="67">
        <v>8</v>
      </c>
      <c r="L782" s="187">
        <v>0.64</v>
      </c>
      <c r="M782" s="67"/>
      <c r="N782" s="67"/>
      <c r="O782" s="67">
        <v>26610</v>
      </c>
      <c r="P782" s="67">
        <v>39915</v>
      </c>
    </row>
    <row r="783" spans="1:16" ht="15.75" x14ac:dyDescent="0.25">
      <c r="A783" s="67" t="s">
        <v>36</v>
      </c>
      <c r="B783" s="67" t="s">
        <v>185</v>
      </c>
      <c r="C783" s="67" t="s">
        <v>463</v>
      </c>
      <c r="D783" s="67"/>
      <c r="E783" s="67"/>
      <c r="F783" s="67">
        <v>261</v>
      </c>
      <c r="G783" s="67"/>
      <c r="H783" s="67"/>
      <c r="I783" s="116">
        <f t="shared" si="33"/>
        <v>261</v>
      </c>
      <c r="J783" s="67"/>
      <c r="K783" s="67">
        <v>53</v>
      </c>
      <c r="L783" s="187">
        <v>0.53</v>
      </c>
      <c r="M783" s="67">
        <v>9</v>
      </c>
      <c r="N783" s="67"/>
      <c r="O783" s="67">
        <v>27385</v>
      </c>
      <c r="P783" s="67">
        <v>41077</v>
      </c>
    </row>
    <row r="784" spans="1:16" ht="30" x14ac:dyDescent="0.25">
      <c r="A784" s="67" t="s">
        <v>36</v>
      </c>
      <c r="B784" s="67" t="s">
        <v>185</v>
      </c>
      <c r="C784" s="67" t="s">
        <v>953</v>
      </c>
      <c r="D784" s="67">
        <v>104</v>
      </c>
      <c r="E784" s="67"/>
      <c r="F784" s="67">
        <v>1257</v>
      </c>
      <c r="G784" s="67"/>
      <c r="H784" s="67">
        <v>41</v>
      </c>
      <c r="I784" s="116">
        <f t="shared" si="33"/>
        <v>1402</v>
      </c>
      <c r="J784" s="67">
        <v>24</v>
      </c>
      <c r="K784" s="67">
        <v>211</v>
      </c>
      <c r="L784" s="187">
        <v>0.52</v>
      </c>
      <c r="M784" s="67">
        <v>274</v>
      </c>
      <c r="N784" s="67">
        <v>1</v>
      </c>
      <c r="O784" s="67">
        <v>32475</v>
      </c>
      <c r="P784" s="67">
        <v>48962</v>
      </c>
    </row>
    <row r="785" spans="1:16" ht="30" x14ac:dyDescent="0.25">
      <c r="A785" s="67" t="s">
        <v>36</v>
      </c>
      <c r="B785" s="67" t="s">
        <v>185</v>
      </c>
      <c r="C785" s="67" t="s">
        <v>954</v>
      </c>
      <c r="D785" s="67"/>
      <c r="E785" s="67"/>
      <c r="F785" s="67">
        <v>76</v>
      </c>
      <c r="G785" s="67"/>
      <c r="H785" s="67"/>
      <c r="I785" s="116">
        <f t="shared" si="33"/>
        <v>76</v>
      </c>
      <c r="J785" s="67"/>
      <c r="K785" s="67">
        <v>7</v>
      </c>
      <c r="L785" s="187">
        <v>0.49</v>
      </c>
      <c r="M785" s="67">
        <v>2</v>
      </c>
      <c r="N785" s="67"/>
      <c r="O785" s="67">
        <v>26610</v>
      </c>
      <c r="P785" s="67">
        <v>48915</v>
      </c>
    </row>
    <row r="786" spans="1:16" ht="30" x14ac:dyDescent="0.25">
      <c r="A786" s="67" t="s">
        <v>36</v>
      </c>
      <c r="B786" s="67" t="s">
        <v>185</v>
      </c>
      <c r="C786" s="67" t="s">
        <v>955</v>
      </c>
      <c r="D786" s="67"/>
      <c r="E786" s="67"/>
      <c r="F786" s="67">
        <v>511</v>
      </c>
      <c r="G786" s="67"/>
      <c r="H786" s="67"/>
      <c r="I786" s="116">
        <f t="shared" si="33"/>
        <v>511</v>
      </c>
      <c r="J786" s="67"/>
      <c r="K786" s="67">
        <v>92</v>
      </c>
      <c r="L786" s="187">
        <v>0.56999999999999995</v>
      </c>
      <c r="M786" s="67">
        <v>24</v>
      </c>
      <c r="N786" s="67"/>
      <c r="O786" s="67">
        <v>32600</v>
      </c>
      <c r="P786" s="67">
        <v>48900</v>
      </c>
    </row>
    <row r="787" spans="1:16" ht="15.75" x14ac:dyDescent="0.25">
      <c r="A787" s="67" t="s">
        <v>36</v>
      </c>
      <c r="B787" s="67" t="s">
        <v>185</v>
      </c>
      <c r="C787" s="67" t="s">
        <v>956</v>
      </c>
      <c r="D787" s="67"/>
      <c r="E787" s="67"/>
      <c r="F787" s="67">
        <v>443</v>
      </c>
      <c r="G787" s="67"/>
      <c r="H787" s="67"/>
      <c r="I787" s="116">
        <f t="shared" si="33"/>
        <v>443</v>
      </c>
      <c r="J787" s="67"/>
      <c r="K787" s="67">
        <v>66</v>
      </c>
      <c r="L787" s="187">
        <v>0.4</v>
      </c>
      <c r="M787" s="67">
        <v>19</v>
      </c>
      <c r="N787" s="67"/>
      <c r="O787" s="67">
        <v>30270</v>
      </c>
      <c r="P787" s="67">
        <v>45412</v>
      </c>
    </row>
    <row r="788" spans="1:16" ht="15.75" x14ac:dyDescent="0.25">
      <c r="A788" s="67" t="s">
        <v>36</v>
      </c>
      <c r="B788" s="67" t="s">
        <v>185</v>
      </c>
      <c r="C788" s="67" t="s">
        <v>260</v>
      </c>
      <c r="D788" s="67"/>
      <c r="E788" s="67"/>
      <c r="F788" s="67">
        <v>164</v>
      </c>
      <c r="G788" s="67"/>
      <c r="H788" s="67"/>
      <c r="I788" s="116">
        <f t="shared" si="33"/>
        <v>164</v>
      </c>
      <c r="J788" s="67"/>
      <c r="K788" s="67">
        <v>31</v>
      </c>
      <c r="L788" s="187">
        <v>0.48</v>
      </c>
      <c r="M788" s="67">
        <v>10</v>
      </c>
      <c r="N788" s="67"/>
      <c r="O788" s="67">
        <v>29800</v>
      </c>
      <c r="P788" s="67">
        <v>44700</v>
      </c>
    </row>
    <row r="789" spans="1:16" ht="30" x14ac:dyDescent="0.25">
      <c r="A789" s="67" t="s">
        <v>36</v>
      </c>
      <c r="B789" s="67" t="s">
        <v>185</v>
      </c>
      <c r="C789" s="67" t="s">
        <v>314</v>
      </c>
      <c r="D789" s="67">
        <v>67</v>
      </c>
      <c r="E789" s="67"/>
      <c r="F789" s="67">
        <v>84</v>
      </c>
      <c r="G789" s="67">
        <v>90</v>
      </c>
      <c r="H789" s="67"/>
      <c r="I789" s="116">
        <f t="shared" si="33"/>
        <v>241</v>
      </c>
      <c r="J789" s="67">
        <v>17</v>
      </c>
      <c r="K789" s="67">
        <v>15</v>
      </c>
      <c r="L789" s="188">
        <v>0.45</v>
      </c>
      <c r="M789" s="67">
        <v>127</v>
      </c>
      <c r="N789" s="67">
        <v>1</v>
      </c>
      <c r="O789" s="67">
        <v>26610</v>
      </c>
      <c r="P789" s="67">
        <v>39900</v>
      </c>
    </row>
    <row r="790" spans="1:16" ht="30" x14ac:dyDescent="0.25">
      <c r="A790" s="67" t="s">
        <v>36</v>
      </c>
      <c r="B790" s="67" t="s">
        <v>185</v>
      </c>
      <c r="C790" s="67" t="s">
        <v>315</v>
      </c>
      <c r="D790" s="67">
        <v>55</v>
      </c>
      <c r="E790" s="67"/>
      <c r="F790" s="67">
        <v>19</v>
      </c>
      <c r="G790" s="67">
        <v>80</v>
      </c>
      <c r="H790" s="67"/>
      <c r="I790" s="116">
        <f t="shared" si="33"/>
        <v>154</v>
      </c>
      <c r="J790" s="67">
        <v>17</v>
      </c>
      <c r="K790" s="67"/>
      <c r="L790" s="187">
        <v>0.56000000000000005</v>
      </c>
      <c r="M790" s="67">
        <v>105</v>
      </c>
      <c r="N790" s="67"/>
      <c r="O790" s="67">
        <v>26610</v>
      </c>
      <c r="P790" s="67">
        <v>39915</v>
      </c>
    </row>
    <row r="791" spans="1:16" ht="30" x14ac:dyDescent="0.25">
      <c r="A791" s="67" t="s">
        <v>36</v>
      </c>
      <c r="B791" s="67" t="s">
        <v>185</v>
      </c>
      <c r="C791" s="67" t="s">
        <v>375</v>
      </c>
      <c r="D791" s="67">
        <v>95</v>
      </c>
      <c r="E791" s="67"/>
      <c r="F791" s="67">
        <v>76</v>
      </c>
      <c r="G791" s="67">
        <v>65</v>
      </c>
      <c r="H791" s="67"/>
      <c r="I791" s="116">
        <f t="shared" si="33"/>
        <v>236</v>
      </c>
      <c r="J791" s="67">
        <v>23</v>
      </c>
      <c r="K791" s="67">
        <v>18</v>
      </c>
      <c r="L791" s="187">
        <v>0.55000000000000004</v>
      </c>
      <c r="M791" s="67">
        <v>53</v>
      </c>
      <c r="N791" s="67"/>
      <c r="O791" s="67">
        <v>26610</v>
      </c>
      <c r="P791" s="67">
        <v>39915</v>
      </c>
    </row>
    <row r="792" spans="1:16" ht="15.75" x14ac:dyDescent="0.25">
      <c r="A792" s="67" t="s">
        <v>36</v>
      </c>
      <c r="B792" s="67" t="s">
        <v>185</v>
      </c>
      <c r="C792" s="67" t="s">
        <v>957</v>
      </c>
      <c r="D792" s="67"/>
      <c r="E792" s="67"/>
      <c r="F792" s="67">
        <v>37</v>
      </c>
      <c r="G792" s="67"/>
      <c r="H792" s="67"/>
      <c r="I792" s="116">
        <f t="shared" si="33"/>
        <v>37</v>
      </c>
      <c r="J792" s="67"/>
      <c r="K792" s="67"/>
      <c r="L792" s="187">
        <v>0.43</v>
      </c>
      <c r="M792" s="67">
        <v>20</v>
      </c>
      <c r="N792" s="67"/>
      <c r="O792" s="67">
        <v>26610</v>
      </c>
      <c r="P792" s="67">
        <v>39915</v>
      </c>
    </row>
    <row r="793" spans="1:16" ht="15.75" x14ac:dyDescent="0.25">
      <c r="A793" s="67" t="s">
        <v>36</v>
      </c>
      <c r="B793" s="67" t="s">
        <v>185</v>
      </c>
      <c r="C793" s="67" t="s">
        <v>958</v>
      </c>
      <c r="D793" s="67"/>
      <c r="E793" s="67"/>
      <c r="F793" s="67">
        <v>66</v>
      </c>
      <c r="G793" s="67"/>
      <c r="H793" s="67"/>
      <c r="I793" s="116">
        <f t="shared" si="33"/>
        <v>66</v>
      </c>
      <c r="J793" s="67"/>
      <c r="K793" s="67">
        <v>12</v>
      </c>
      <c r="L793" s="187">
        <v>0.7</v>
      </c>
      <c r="M793" s="67"/>
      <c r="N793" s="67"/>
      <c r="O793" s="67">
        <v>31640</v>
      </c>
      <c r="P793" s="67">
        <v>47460</v>
      </c>
    </row>
    <row r="794" spans="1:16" ht="15.75" x14ac:dyDescent="0.25">
      <c r="A794" s="67" t="s">
        <v>36</v>
      </c>
      <c r="B794" s="67" t="s">
        <v>185</v>
      </c>
      <c r="C794" s="67" t="s">
        <v>684</v>
      </c>
      <c r="D794" s="67">
        <v>92</v>
      </c>
      <c r="E794" s="67"/>
      <c r="F794" s="67">
        <v>85</v>
      </c>
      <c r="G794" s="67">
        <v>149</v>
      </c>
      <c r="H794" s="67"/>
      <c r="I794" s="116">
        <f t="shared" si="33"/>
        <v>326</v>
      </c>
      <c r="J794" s="67">
        <v>21</v>
      </c>
      <c r="K794" s="67">
        <v>31</v>
      </c>
      <c r="L794" s="187">
        <v>0.59</v>
      </c>
      <c r="M794" s="67">
        <v>50</v>
      </c>
      <c r="N794" s="67">
        <v>1</v>
      </c>
      <c r="O794" s="67">
        <v>31890</v>
      </c>
      <c r="P794" s="67">
        <v>47835</v>
      </c>
    </row>
    <row r="795" spans="1:16" ht="30" x14ac:dyDescent="0.25">
      <c r="A795" s="67" t="s">
        <v>36</v>
      </c>
      <c r="B795" s="67" t="s">
        <v>185</v>
      </c>
      <c r="C795" s="67" t="s">
        <v>959</v>
      </c>
      <c r="D795" s="67">
        <v>110</v>
      </c>
      <c r="E795" s="67"/>
      <c r="F795" s="67">
        <v>225</v>
      </c>
      <c r="G795" s="67">
        <v>223</v>
      </c>
      <c r="H795" s="67"/>
      <c r="I795" s="116">
        <f t="shared" si="33"/>
        <v>558</v>
      </c>
      <c r="J795" s="67">
        <v>27</v>
      </c>
      <c r="K795" s="67">
        <v>82</v>
      </c>
      <c r="L795" s="187">
        <v>0.56999999999999995</v>
      </c>
      <c r="M795" s="67">
        <v>96</v>
      </c>
      <c r="N795" s="67"/>
      <c r="O795" s="67">
        <v>32415</v>
      </c>
      <c r="P795" s="67">
        <v>48622</v>
      </c>
    </row>
    <row r="796" spans="1:16" ht="90" x14ac:dyDescent="0.25">
      <c r="A796" s="67" t="s">
        <v>36</v>
      </c>
      <c r="B796" s="67" t="s">
        <v>185</v>
      </c>
      <c r="C796" s="67" t="s">
        <v>960</v>
      </c>
      <c r="D796" s="67">
        <v>69</v>
      </c>
      <c r="E796" s="67"/>
      <c r="F796" s="67">
        <v>38</v>
      </c>
      <c r="G796" s="67"/>
      <c r="H796" s="67"/>
      <c r="I796" s="116">
        <f t="shared" si="33"/>
        <v>107</v>
      </c>
      <c r="J796" s="67">
        <v>12</v>
      </c>
      <c r="K796" s="67">
        <v>5</v>
      </c>
      <c r="L796" s="187">
        <v>0.45</v>
      </c>
      <c r="M796" s="67">
        <v>9</v>
      </c>
      <c r="N796" s="67"/>
      <c r="O796" s="67">
        <v>31640</v>
      </c>
      <c r="P796" s="67">
        <v>47460</v>
      </c>
    </row>
    <row r="797" spans="1:16" ht="90" x14ac:dyDescent="0.25">
      <c r="A797" s="67" t="s">
        <v>36</v>
      </c>
      <c r="B797" s="67" t="s">
        <v>185</v>
      </c>
      <c r="C797" s="67" t="s">
        <v>961</v>
      </c>
      <c r="D797" s="67">
        <v>79</v>
      </c>
      <c r="E797" s="67"/>
      <c r="F797" s="67">
        <v>113</v>
      </c>
      <c r="G797" s="67"/>
      <c r="H797" s="67"/>
      <c r="I797" s="116">
        <f t="shared" si="33"/>
        <v>192</v>
      </c>
      <c r="J797" s="67">
        <v>21</v>
      </c>
      <c r="K797" s="67">
        <v>18</v>
      </c>
      <c r="L797" s="187">
        <v>0.47</v>
      </c>
      <c r="M797" s="67">
        <v>33</v>
      </c>
      <c r="N797" s="67"/>
      <c r="O797" s="67">
        <v>32265</v>
      </c>
      <c r="P797" s="67">
        <v>48397</v>
      </c>
    </row>
    <row r="798" spans="1:16" ht="30" x14ac:dyDescent="0.25">
      <c r="A798" s="67" t="s">
        <v>36</v>
      </c>
      <c r="B798" s="67" t="s">
        <v>185</v>
      </c>
      <c r="C798" s="67" t="s">
        <v>962</v>
      </c>
      <c r="D798" s="67"/>
      <c r="E798" s="67"/>
      <c r="F798" s="67">
        <v>42</v>
      </c>
      <c r="G798" s="67"/>
      <c r="H798" s="67"/>
      <c r="I798" s="116">
        <f t="shared" si="33"/>
        <v>42</v>
      </c>
      <c r="J798" s="67"/>
      <c r="K798" s="67"/>
      <c r="L798" s="187">
        <v>0.51</v>
      </c>
      <c r="M798" s="67">
        <v>1</v>
      </c>
      <c r="N798" s="67"/>
      <c r="O798" s="67">
        <v>32000</v>
      </c>
      <c r="P798" s="67">
        <v>45500</v>
      </c>
    </row>
    <row r="799" spans="1:16" ht="45" x14ac:dyDescent="0.25">
      <c r="A799" s="67" t="s">
        <v>36</v>
      </c>
      <c r="B799" s="67" t="s">
        <v>185</v>
      </c>
      <c r="C799" s="67" t="s">
        <v>963</v>
      </c>
      <c r="D799" s="67"/>
      <c r="E799" s="67"/>
      <c r="F799" s="67">
        <v>25</v>
      </c>
      <c r="G799" s="67"/>
      <c r="H799" s="67"/>
      <c r="I799" s="116">
        <f t="shared" si="33"/>
        <v>25</v>
      </c>
      <c r="J799" s="67"/>
      <c r="K799" s="67"/>
      <c r="L799" s="189">
        <v>0.51</v>
      </c>
      <c r="M799" s="67">
        <v>4</v>
      </c>
      <c r="N799" s="67"/>
      <c r="O799" s="67">
        <v>26360</v>
      </c>
      <c r="P799" s="67">
        <v>39540</v>
      </c>
    </row>
    <row r="800" spans="1:16" ht="30" x14ac:dyDescent="0.25">
      <c r="A800" s="67" t="s">
        <v>36</v>
      </c>
      <c r="B800" s="67" t="s">
        <v>185</v>
      </c>
      <c r="C800" s="67" t="s">
        <v>964</v>
      </c>
      <c r="D800" s="67">
        <v>53</v>
      </c>
      <c r="E800" s="67"/>
      <c r="F800" s="67">
        <v>30</v>
      </c>
      <c r="G800" s="67"/>
      <c r="H800" s="67"/>
      <c r="I800" s="116">
        <f t="shared" si="33"/>
        <v>83</v>
      </c>
      <c r="J800" s="67">
        <v>13</v>
      </c>
      <c r="K800" s="67">
        <v>6</v>
      </c>
      <c r="L800" s="189">
        <v>0.45</v>
      </c>
      <c r="M800" s="67">
        <v>14</v>
      </c>
      <c r="N800" s="67"/>
      <c r="O800" s="67">
        <v>26610</v>
      </c>
      <c r="P800" s="67">
        <v>39915</v>
      </c>
    </row>
    <row r="801" spans="1:16" ht="15.75" x14ac:dyDescent="0.25">
      <c r="A801" s="67" t="s">
        <v>36</v>
      </c>
      <c r="B801" s="67" t="s">
        <v>185</v>
      </c>
      <c r="C801" s="67" t="s">
        <v>965</v>
      </c>
      <c r="D801" s="67"/>
      <c r="E801" s="67"/>
      <c r="F801" s="67">
        <v>94</v>
      </c>
      <c r="G801" s="67"/>
      <c r="H801" s="67"/>
      <c r="I801" s="116">
        <f t="shared" si="33"/>
        <v>94</v>
      </c>
      <c r="J801" s="67"/>
      <c r="K801" s="67"/>
      <c r="L801" s="189">
        <v>0.48</v>
      </c>
      <c r="M801" s="67"/>
      <c r="N801" s="67"/>
      <c r="O801" s="67">
        <v>28000</v>
      </c>
      <c r="P801" s="67">
        <v>42000</v>
      </c>
    </row>
    <row r="802" spans="1:16" ht="30" x14ac:dyDescent="0.25">
      <c r="A802" s="67" t="s">
        <v>36</v>
      </c>
      <c r="B802" s="67" t="s">
        <v>185</v>
      </c>
      <c r="C802" s="67" t="s">
        <v>966</v>
      </c>
      <c r="D802" s="67">
        <v>24</v>
      </c>
      <c r="E802" s="67"/>
      <c r="F802" s="67">
        <v>65</v>
      </c>
      <c r="G802" s="67">
        <v>122</v>
      </c>
      <c r="H802" s="67"/>
      <c r="I802" s="116">
        <f t="shared" si="33"/>
        <v>211</v>
      </c>
      <c r="J802" s="67"/>
      <c r="K802" s="67">
        <v>38</v>
      </c>
      <c r="L802" s="189">
        <v>0.52</v>
      </c>
      <c r="M802" s="67">
        <v>70</v>
      </c>
      <c r="N802" s="67"/>
      <c r="O802" s="67">
        <v>30320</v>
      </c>
      <c r="P802" s="67">
        <v>45480</v>
      </c>
    </row>
    <row r="803" spans="1:16" ht="30" x14ac:dyDescent="0.25">
      <c r="A803" s="67" t="s">
        <v>36</v>
      </c>
      <c r="B803" s="67" t="s">
        <v>185</v>
      </c>
      <c r="C803" s="67" t="s">
        <v>967</v>
      </c>
      <c r="D803" s="67">
        <v>48</v>
      </c>
      <c r="E803" s="67"/>
      <c r="F803" s="67">
        <v>138</v>
      </c>
      <c r="G803" s="67">
        <v>346</v>
      </c>
      <c r="H803" s="67"/>
      <c r="I803" s="116">
        <f t="shared" si="33"/>
        <v>532</v>
      </c>
      <c r="J803" s="67">
        <v>13</v>
      </c>
      <c r="K803" s="67">
        <v>43</v>
      </c>
      <c r="L803" s="189">
        <v>0.52</v>
      </c>
      <c r="M803" s="67"/>
      <c r="N803" s="67"/>
      <c r="O803" s="67">
        <v>26735</v>
      </c>
      <c r="P803" s="67">
        <v>40102</v>
      </c>
    </row>
    <row r="804" spans="1:16" ht="30" x14ac:dyDescent="0.25">
      <c r="A804" s="67" t="s">
        <v>36</v>
      </c>
      <c r="B804" s="67" t="s">
        <v>185</v>
      </c>
      <c r="C804" s="67" t="s">
        <v>968</v>
      </c>
      <c r="D804" s="67">
        <v>42</v>
      </c>
      <c r="E804" s="67"/>
      <c r="F804" s="67">
        <v>62</v>
      </c>
      <c r="G804" s="67">
        <v>49</v>
      </c>
      <c r="H804" s="67"/>
      <c r="I804" s="116">
        <f t="shared" si="33"/>
        <v>153</v>
      </c>
      <c r="J804" s="67">
        <v>13</v>
      </c>
      <c r="K804" s="67">
        <v>3</v>
      </c>
      <c r="L804" s="189">
        <v>0.53</v>
      </c>
      <c r="M804" s="67">
        <v>90</v>
      </c>
      <c r="N804" s="67"/>
      <c r="O804" s="67">
        <v>26860</v>
      </c>
      <c r="P804" s="67">
        <v>40290</v>
      </c>
    </row>
    <row r="805" spans="1:16" ht="30" x14ac:dyDescent="0.25">
      <c r="A805" s="67" t="s">
        <v>36</v>
      </c>
      <c r="B805" s="67" t="s">
        <v>185</v>
      </c>
      <c r="C805" s="67" t="s">
        <v>969</v>
      </c>
      <c r="D805" s="67"/>
      <c r="E805" s="67"/>
      <c r="F805" s="67">
        <v>18</v>
      </c>
      <c r="G805" s="67"/>
      <c r="H805" s="67"/>
      <c r="I805" s="116">
        <f t="shared" si="33"/>
        <v>18</v>
      </c>
      <c r="J805" s="67"/>
      <c r="K805" s="67">
        <v>18</v>
      </c>
      <c r="L805" s="189">
        <v>0.5</v>
      </c>
      <c r="M805" s="67">
        <v>2</v>
      </c>
      <c r="N805" s="67"/>
      <c r="O805" s="67">
        <v>26860</v>
      </c>
      <c r="P805" s="67">
        <v>40290</v>
      </c>
    </row>
    <row r="806" spans="1:16" ht="30" x14ac:dyDescent="0.25">
      <c r="A806" s="67" t="s">
        <v>36</v>
      </c>
      <c r="B806" s="67" t="s">
        <v>185</v>
      </c>
      <c r="C806" s="67" t="s">
        <v>970</v>
      </c>
      <c r="D806" s="67">
        <v>49</v>
      </c>
      <c r="E806" s="67"/>
      <c r="F806" s="67">
        <v>33</v>
      </c>
      <c r="G806" s="67">
        <v>69</v>
      </c>
      <c r="H806" s="67"/>
      <c r="I806" s="116">
        <f t="shared" si="33"/>
        <v>151</v>
      </c>
      <c r="J806" s="67">
        <v>16</v>
      </c>
      <c r="K806" s="67">
        <v>3</v>
      </c>
      <c r="L806" s="189">
        <v>0.49</v>
      </c>
      <c r="M806" s="67">
        <v>74</v>
      </c>
      <c r="N806" s="67"/>
      <c r="O806" s="67">
        <v>26610</v>
      </c>
      <c r="P806" s="67">
        <v>39915</v>
      </c>
    </row>
    <row r="807" spans="1:16" ht="15.75" x14ac:dyDescent="0.25">
      <c r="A807" s="67" t="s">
        <v>36</v>
      </c>
      <c r="B807" s="67" t="s">
        <v>185</v>
      </c>
      <c r="C807" s="67" t="s">
        <v>971</v>
      </c>
      <c r="D807" s="67"/>
      <c r="E807" s="67"/>
      <c r="F807" s="67">
        <v>42</v>
      </c>
      <c r="G807" s="67"/>
      <c r="H807" s="67"/>
      <c r="I807" s="116">
        <f t="shared" si="33"/>
        <v>42</v>
      </c>
      <c r="J807" s="67"/>
      <c r="K807" s="67"/>
      <c r="L807" s="187">
        <v>0.55000000000000004</v>
      </c>
      <c r="M807" s="67">
        <v>90</v>
      </c>
      <c r="N807" s="67"/>
      <c r="O807" s="67">
        <v>26735</v>
      </c>
      <c r="P807" s="67">
        <v>40102</v>
      </c>
    </row>
    <row r="808" spans="1:16" ht="15.75" x14ac:dyDescent="0.25">
      <c r="A808" s="67" t="s">
        <v>36</v>
      </c>
      <c r="B808" s="67" t="s">
        <v>185</v>
      </c>
      <c r="C808" s="67" t="s">
        <v>972</v>
      </c>
      <c r="D808" s="67"/>
      <c r="E808" s="67"/>
      <c r="F808" s="67">
        <v>61</v>
      </c>
      <c r="G808" s="67"/>
      <c r="H808" s="67"/>
      <c r="I808" s="116">
        <f t="shared" si="33"/>
        <v>61</v>
      </c>
      <c r="J808" s="67"/>
      <c r="K808" s="67">
        <v>16</v>
      </c>
      <c r="L808" s="187">
        <v>0.56000000000000005</v>
      </c>
      <c r="M808" s="67"/>
      <c r="N808" s="67"/>
      <c r="O808" s="67">
        <v>26735</v>
      </c>
      <c r="P808" s="67">
        <v>40102</v>
      </c>
    </row>
    <row r="809" spans="1:16" ht="15.75" x14ac:dyDescent="0.25">
      <c r="A809" s="67" t="s">
        <v>36</v>
      </c>
      <c r="B809" s="67" t="s">
        <v>185</v>
      </c>
      <c r="C809" s="67" t="s">
        <v>219</v>
      </c>
      <c r="D809" s="67">
        <v>27</v>
      </c>
      <c r="E809" s="67"/>
      <c r="F809" s="67">
        <v>81</v>
      </c>
      <c r="G809" s="67">
        <v>26</v>
      </c>
      <c r="H809" s="67"/>
      <c r="I809" s="116">
        <f t="shared" si="33"/>
        <v>134</v>
      </c>
      <c r="J809" s="67">
        <v>1</v>
      </c>
      <c r="K809" s="67">
        <v>13</v>
      </c>
      <c r="L809" s="187">
        <v>0.59</v>
      </c>
      <c r="M809" s="67">
        <v>45</v>
      </c>
      <c r="N809" s="67"/>
      <c r="O809" s="67">
        <v>26860</v>
      </c>
      <c r="P809" s="67">
        <v>40290</v>
      </c>
    </row>
    <row r="810" spans="1:16" ht="30" x14ac:dyDescent="0.25">
      <c r="A810" s="67" t="s">
        <v>36</v>
      </c>
      <c r="B810" s="67" t="s">
        <v>185</v>
      </c>
      <c r="C810" s="67" t="s">
        <v>321</v>
      </c>
      <c r="D810" s="67">
        <v>51</v>
      </c>
      <c r="E810" s="67"/>
      <c r="F810" s="67">
        <v>162</v>
      </c>
      <c r="G810" s="67">
        <v>147</v>
      </c>
      <c r="H810" s="67"/>
      <c r="I810" s="116">
        <f t="shared" si="33"/>
        <v>360</v>
      </c>
      <c r="J810" s="67">
        <v>9</v>
      </c>
      <c r="K810" s="67">
        <v>36</v>
      </c>
      <c r="L810" s="187">
        <v>0.46</v>
      </c>
      <c r="M810" s="67">
        <v>118</v>
      </c>
      <c r="N810" s="67">
        <v>1</v>
      </c>
      <c r="O810" s="67">
        <v>26610</v>
      </c>
      <c r="P810" s="67">
        <v>39915</v>
      </c>
    </row>
    <row r="811" spans="1:16" ht="30" x14ac:dyDescent="0.25">
      <c r="A811" s="67" t="s">
        <v>36</v>
      </c>
      <c r="B811" s="67" t="s">
        <v>185</v>
      </c>
      <c r="C811" s="67" t="s">
        <v>270</v>
      </c>
      <c r="D811" s="67"/>
      <c r="E811" s="67"/>
      <c r="F811" s="67">
        <v>174</v>
      </c>
      <c r="G811" s="67"/>
      <c r="H811" s="67"/>
      <c r="I811" s="116">
        <f t="shared" si="33"/>
        <v>174</v>
      </c>
      <c r="J811" s="67"/>
      <c r="K811" s="67">
        <v>24</v>
      </c>
      <c r="L811" s="187">
        <v>0.41</v>
      </c>
      <c r="M811" s="67">
        <v>22</v>
      </c>
      <c r="N811" s="67">
        <v>1</v>
      </c>
      <c r="O811" s="67">
        <v>28840</v>
      </c>
      <c r="P811" s="67">
        <v>43260</v>
      </c>
    </row>
    <row r="812" spans="1:16" ht="30" x14ac:dyDescent="0.25">
      <c r="A812" s="67" t="s">
        <v>36</v>
      </c>
      <c r="B812" s="67" t="s">
        <v>185</v>
      </c>
      <c r="C812" s="67" t="s">
        <v>973</v>
      </c>
      <c r="D812" s="67"/>
      <c r="E812" s="67"/>
      <c r="F812" s="67">
        <v>27</v>
      </c>
      <c r="G812" s="67"/>
      <c r="H812" s="67"/>
      <c r="I812" s="116">
        <f t="shared" si="33"/>
        <v>27</v>
      </c>
      <c r="J812" s="67"/>
      <c r="K812" s="67"/>
      <c r="L812" s="189">
        <v>0.39</v>
      </c>
      <c r="M812" s="67">
        <v>21</v>
      </c>
      <c r="N812" s="67"/>
      <c r="O812" s="67">
        <v>26610</v>
      </c>
      <c r="P812" s="67">
        <v>39915</v>
      </c>
    </row>
    <row r="813" spans="1:16" ht="15.75" x14ac:dyDescent="0.25">
      <c r="A813" s="67" t="s">
        <v>36</v>
      </c>
      <c r="B813" s="67" t="s">
        <v>185</v>
      </c>
      <c r="C813" s="67" t="s">
        <v>190</v>
      </c>
      <c r="D813" s="67"/>
      <c r="E813" s="67"/>
      <c r="F813" s="67">
        <v>537</v>
      </c>
      <c r="G813" s="67">
        <v>836</v>
      </c>
      <c r="H813" s="67"/>
      <c r="I813" s="116">
        <f t="shared" si="33"/>
        <v>1373</v>
      </c>
      <c r="J813" s="67"/>
      <c r="K813" s="67">
        <v>269</v>
      </c>
      <c r="L813" s="187">
        <v>0.56999999999999995</v>
      </c>
      <c r="M813" s="67">
        <v>353</v>
      </c>
      <c r="N813" s="67">
        <v>2</v>
      </c>
      <c r="O813" s="67">
        <v>31650</v>
      </c>
      <c r="P813" s="67">
        <v>47475</v>
      </c>
    </row>
    <row r="814" spans="1:16" ht="15.75" x14ac:dyDescent="0.25">
      <c r="A814" s="67" t="s">
        <v>36</v>
      </c>
      <c r="B814" s="67" t="s">
        <v>185</v>
      </c>
      <c r="C814" s="67" t="s">
        <v>974</v>
      </c>
      <c r="D814" s="67"/>
      <c r="E814" s="67"/>
      <c r="F814" s="67">
        <v>45</v>
      </c>
      <c r="G814" s="67"/>
      <c r="H814" s="67"/>
      <c r="I814" s="116">
        <f t="shared" si="33"/>
        <v>45</v>
      </c>
      <c r="J814" s="67"/>
      <c r="K814" s="67"/>
      <c r="L814" s="187">
        <v>0.45</v>
      </c>
      <c r="M814" s="67">
        <v>17</v>
      </c>
      <c r="N814" s="67"/>
      <c r="O814" s="67">
        <v>30600</v>
      </c>
      <c r="P814" s="67">
        <v>45900</v>
      </c>
    </row>
    <row r="815" spans="1:16" ht="30" x14ac:dyDescent="0.25">
      <c r="A815" s="67" t="s">
        <v>36</v>
      </c>
      <c r="B815" s="67" t="s">
        <v>185</v>
      </c>
      <c r="C815" s="67" t="s">
        <v>975</v>
      </c>
      <c r="D815" s="67"/>
      <c r="E815" s="67"/>
      <c r="F815" s="67">
        <v>35</v>
      </c>
      <c r="G815" s="67"/>
      <c r="H815" s="67"/>
      <c r="I815" s="116">
        <f t="shared" si="33"/>
        <v>35</v>
      </c>
      <c r="J815" s="67"/>
      <c r="K815" s="67"/>
      <c r="L815" s="187">
        <v>0.52</v>
      </c>
      <c r="M815" s="67">
        <v>35</v>
      </c>
      <c r="N815" s="67"/>
      <c r="O815" s="67">
        <v>22200</v>
      </c>
      <c r="P815" s="67">
        <v>44400</v>
      </c>
    </row>
    <row r="816" spans="1:16" ht="15.75" x14ac:dyDescent="0.25">
      <c r="A816" s="67" t="s">
        <v>36</v>
      </c>
      <c r="B816" s="67" t="s">
        <v>185</v>
      </c>
      <c r="C816" s="67" t="s">
        <v>976</v>
      </c>
      <c r="D816" s="67">
        <v>50</v>
      </c>
      <c r="E816" s="67"/>
      <c r="F816" s="67">
        <v>71</v>
      </c>
      <c r="G816" s="67">
        <v>35</v>
      </c>
      <c r="H816" s="67"/>
      <c r="I816" s="116">
        <f t="shared" si="33"/>
        <v>156</v>
      </c>
      <c r="J816" s="67">
        <v>14</v>
      </c>
      <c r="K816" s="67">
        <v>26</v>
      </c>
      <c r="L816" s="187">
        <v>0.5</v>
      </c>
      <c r="M816" s="67"/>
      <c r="N816" s="67"/>
      <c r="O816" s="67">
        <v>26610</v>
      </c>
      <c r="P816" s="67">
        <v>39915</v>
      </c>
    </row>
    <row r="817" spans="1:16" ht="45" x14ac:dyDescent="0.25">
      <c r="A817" s="67" t="s">
        <v>36</v>
      </c>
      <c r="B817" s="67" t="s">
        <v>185</v>
      </c>
      <c r="C817" s="67" t="s">
        <v>977</v>
      </c>
      <c r="D817" s="67"/>
      <c r="E817" s="67"/>
      <c r="F817" s="67">
        <v>229</v>
      </c>
      <c r="G817" s="67">
        <v>462</v>
      </c>
      <c r="H817" s="67"/>
      <c r="I817" s="116">
        <f t="shared" si="33"/>
        <v>691</v>
      </c>
      <c r="J817" s="67"/>
      <c r="K817" s="67">
        <v>136</v>
      </c>
      <c r="L817" s="187">
        <v>0.51</v>
      </c>
      <c r="M817" s="67">
        <v>347</v>
      </c>
      <c r="N817" s="67">
        <v>1</v>
      </c>
      <c r="O817" s="67">
        <v>30275</v>
      </c>
      <c r="P817" s="67">
        <v>45412</v>
      </c>
    </row>
    <row r="818" spans="1:16" ht="30" x14ac:dyDescent="0.25">
      <c r="A818" s="67" t="s">
        <v>36</v>
      </c>
      <c r="B818" s="67" t="s">
        <v>185</v>
      </c>
      <c r="C818" s="67" t="s">
        <v>978</v>
      </c>
      <c r="D818" s="67"/>
      <c r="E818" s="67"/>
      <c r="F818" s="67">
        <v>443</v>
      </c>
      <c r="G818" s="67">
        <v>728</v>
      </c>
      <c r="H818" s="67"/>
      <c r="I818" s="116">
        <f t="shared" si="33"/>
        <v>1171</v>
      </c>
      <c r="J818" s="67"/>
      <c r="K818" s="67">
        <v>288</v>
      </c>
      <c r="L818" s="187">
        <v>0.56000000000000005</v>
      </c>
      <c r="M818" s="67">
        <v>182</v>
      </c>
      <c r="N818" s="67"/>
      <c r="O818" s="67">
        <v>32450</v>
      </c>
      <c r="P818" s="67">
        <v>48675</v>
      </c>
    </row>
    <row r="819" spans="1:16" ht="15.75" x14ac:dyDescent="0.25">
      <c r="A819" s="67" t="s">
        <v>36</v>
      </c>
      <c r="B819" s="67" t="s">
        <v>185</v>
      </c>
      <c r="C819" s="67" t="s">
        <v>335</v>
      </c>
      <c r="D819" s="67"/>
      <c r="E819" s="67"/>
      <c r="F819" s="67">
        <v>366</v>
      </c>
      <c r="G819" s="67">
        <v>630</v>
      </c>
      <c r="H819" s="67"/>
      <c r="I819" s="116">
        <f t="shared" si="33"/>
        <v>996</v>
      </c>
      <c r="J819" s="67"/>
      <c r="K819" s="67">
        <v>201</v>
      </c>
      <c r="L819" s="187">
        <v>0.53</v>
      </c>
      <c r="M819" s="67">
        <v>327</v>
      </c>
      <c r="N819" s="67"/>
      <c r="O819" s="67">
        <v>321450</v>
      </c>
      <c r="P819" s="67">
        <v>48675</v>
      </c>
    </row>
    <row r="820" spans="1:16" ht="30" x14ac:dyDescent="0.25">
      <c r="A820" s="67" t="s">
        <v>36</v>
      </c>
      <c r="B820" s="67" t="s">
        <v>185</v>
      </c>
      <c r="C820" s="67" t="s">
        <v>979</v>
      </c>
      <c r="D820" s="67"/>
      <c r="E820" s="67"/>
      <c r="F820" s="67">
        <v>153</v>
      </c>
      <c r="G820" s="67">
        <v>176</v>
      </c>
      <c r="H820" s="67"/>
      <c r="I820" s="116">
        <f t="shared" si="33"/>
        <v>329</v>
      </c>
      <c r="J820" s="67"/>
      <c r="K820" s="67">
        <v>78</v>
      </c>
      <c r="L820" s="187">
        <v>0.56000000000000005</v>
      </c>
      <c r="M820" s="67">
        <v>6</v>
      </c>
      <c r="N820" s="67">
        <v>1</v>
      </c>
      <c r="O820" s="67">
        <v>29675</v>
      </c>
      <c r="P820" s="67">
        <v>44512</v>
      </c>
    </row>
    <row r="821" spans="1:16" ht="15.75" x14ac:dyDescent="0.25">
      <c r="A821" s="67" t="s">
        <v>36</v>
      </c>
      <c r="B821" s="67" t="s">
        <v>185</v>
      </c>
      <c r="C821" s="67" t="s">
        <v>189</v>
      </c>
      <c r="D821" s="67"/>
      <c r="E821" s="67"/>
      <c r="F821" s="67">
        <v>67</v>
      </c>
      <c r="G821" s="67">
        <v>135</v>
      </c>
      <c r="H821" s="67"/>
      <c r="I821" s="116">
        <f t="shared" si="33"/>
        <v>202</v>
      </c>
      <c r="J821" s="67"/>
      <c r="K821" s="67">
        <v>15</v>
      </c>
      <c r="L821" s="187">
        <v>0.5</v>
      </c>
      <c r="M821" s="67">
        <v>82</v>
      </c>
      <c r="N821" s="67"/>
      <c r="O821" s="67">
        <v>26610</v>
      </c>
      <c r="P821" s="67">
        <v>39915</v>
      </c>
    </row>
    <row r="822" spans="1:16" ht="30" x14ac:dyDescent="0.25">
      <c r="A822" s="67" t="s">
        <v>36</v>
      </c>
      <c r="B822" s="67" t="s">
        <v>185</v>
      </c>
      <c r="C822" s="67" t="s">
        <v>980</v>
      </c>
      <c r="D822" s="67"/>
      <c r="E822" s="67"/>
      <c r="F822" s="67">
        <v>120</v>
      </c>
      <c r="G822" s="67">
        <v>238</v>
      </c>
      <c r="H822" s="67"/>
      <c r="I822" s="116">
        <f t="shared" si="33"/>
        <v>358</v>
      </c>
      <c r="J822" s="67"/>
      <c r="K822" s="67">
        <v>42</v>
      </c>
      <c r="L822" s="187">
        <v>0.6</v>
      </c>
      <c r="M822" s="67">
        <v>4</v>
      </c>
      <c r="N822" s="67"/>
      <c r="O822" s="67">
        <v>29205</v>
      </c>
      <c r="P822" s="67">
        <v>43807</v>
      </c>
    </row>
    <row r="823" spans="1:16" ht="15.75" x14ac:dyDescent="0.25">
      <c r="A823" s="67" t="s">
        <v>36</v>
      </c>
      <c r="B823" s="67" t="s">
        <v>185</v>
      </c>
      <c r="C823" s="67" t="s">
        <v>441</v>
      </c>
      <c r="D823" s="67"/>
      <c r="E823" s="67"/>
      <c r="F823" s="67">
        <v>57</v>
      </c>
      <c r="G823" s="67"/>
      <c r="H823" s="67"/>
      <c r="I823" s="116">
        <f t="shared" si="33"/>
        <v>57</v>
      </c>
      <c r="J823" s="67"/>
      <c r="K823" s="67"/>
      <c r="L823" s="187">
        <v>0.49</v>
      </c>
      <c r="M823" s="67">
        <v>20</v>
      </c>
      <c r="N823" s="67"/>
      <c r="O823" s="67">
        <v>26610</v>
      </c>
      <c r="P823" s="67">
        <v>39915</v>
      </c>
    </row>
    <row r="824" spans="1:16" ht="30" x14ac:dyDescent="0.25">
      <c r="A824" s="67" t="s">
        <v>36</v>
      </c>
      <c r="B824" s="67" t="s">
        <v>185</v>
      </c>
      <c r="C824" s="67" t="s">
        <v>981</v>
      </c>
      <c r="D824" s="67"/>
      <c r="E824" s="67"/>
      <c r="F824" s="67">
        <v>24</v>
      </c>
      <c r="G824" s="67"/>
      <c r="H824" s="67"/>
      <c r="I824" s="116">
        <f t="shared" si="33"/>
        <v>24</v>
      </c>
      <c r="J824" s="67"/>
      <c r="K824" s="67"/>
      <c r="L824" s="187">
        <v>0.51</v>
      </c>
      <c r="M824" s="67">
        <v>24</v>
      </c>
      <c r="N824" s="67"/>
      <c r="O824" s="67">
        <v>26360</v>
      </c>
      <c r="P824" s="67">
        <v>39540</v>
      </c>
    </row>
    <row r="825" spans="1:16" ht="15.75" x14ac:dyDescent="0.25">
      <c r="A825" s="67" t="s">
        <v>36</v>
      </c>
      <c r="B825" s="67" t="s">
        <v>185</v>
      </c>
      <c r="C825" s="67" t="s">
        <v>879</v>
      </c>
      <c r="D825" s="67"/>
      <c r="E825" s="67"/>
      <c r="F825" s="67">
        <v>144</v>
      </c>
      <c r="G825" s="67">
        <v>108</v>
      </c>
      <c r="H825" s="67"/>
      <c r="I825" s="116">
        <f t="shared" si="33"/>
        <v>252</v>
      </c>
      <c r="J825" s="67"/>
      <c r="K825" s="67">
        <v>47</v>
      </c>
      <c r="L825" s="187">
        <v>0.56999999999999995</v>
      </c>
      <c r="M825" s="67">
        <v>16</v>
      </c>
      <c r="N825" s="67">
        <v>1</v>
      </c>
      <c r="O825" s="67">
        <v>27455</v>
      </c>
      <c r="P825" s="67">
        <v>41182</v>
      </c>
    </row>
    <row r="826" spans="1:16" ht="15.75" x14ac:dyDescent="0.25">
      <c r="A826" s="67" t="s">
        <v>36</v>
      </c>
      <c r="B826" s="67" t="s">
        <v>185</v>
      </c>
      <c r="C826" s="67" t="s">
        <v>426</v>
      </c>
      <c r="D826" s="67"/>
      <c r="E826" s="67"/>
      <c r="F826" s="67">
        <v>165</v>
      </c>
      <c r="G826" s="67"/>
      <c r="H826" s="67"/>
      <c r="I826" s="116">
        <f t="shared" si="33"/>
        <v>165</v>
      </c>
      <c r="J826" s="67"/>
      <c r="K826" s="67">
        <v>40</v>
      </c>
      <c r="L826" s="187">
        <v>0.5</v>
      </c>
      <c r="M826" s="67">
        <v>9</v>
      </c>
      <c r="N826" s="67">
        <v>21</v>
      </c>
      <c r="O826" s="67">
        <v>20000</v>
      </c>
      <c r="P826" s="67">
        <v>30000</v>
      </c>
    </row>
    <row r="827" spans="1:16" ht="15.75" x14ac:dyDescent="0.25">
      <c r="A827" s="67" t="s">
        <v>36</v>
      </c>
      <c r="B827" s="67" t="s">
        <v>185</v>
      </c>
      <c r="C827" s="67" t="s">
        <v>891</v>
      </c>
      <c r="D827" s="67"/>
      <c r="E827" s="67"/>
      <c r="F827" s="67">
        <v>112</v>
      </c>
      <c r="G827" s="67"/>
      <c r="H827" s="67"/>
      <c r="I827" s="116">
        <f t="shared" si="33"/>
        <v>112</v>
      </c>
      <c r="J827" s="67"/>
      <c r="K827" s="67">
        <v>35</v>
      </c>
      <c r="L827" s="187">
        <v>0.59</v>
      </c>
      <c r="M827" s="67">
        <v>12</v>
      </c>
      <c r="N827" s="67"/>
      <c r="O827" s="67">
        <v>34950</v>
      </c>
      <c r="P827" s="67">
        <v>52425</v>
      </c>
    </row>
    <row r="828" spans="1:16" ht="30" x14ac:dyDescent="0.25">
      <c r="A828" s="67" t="s">
        <v>36</v>
      </c>
      <c r="B828" s="67" t="s">
        <v>185</v>
      </c>
      <c r="C828" s="67" t="s">
        <v>982</v>
      </c>
      <c r="D828" s="67"/>
      <c r="E828" s="67"/>
      <c r="F828" s="67">
        <v>107</v>
      </c>
      <c r="G828" s="67"/>
      <c r="H828" s="67"/>
      <c r="I828" s="116">
        <f t="shared" si="33"/>
        <v>107</v>
      </c>
      <c r="J828" s="67"/>
      <c r="K828" s="67">
        <v>35</v>
      </c>
      <c r="L828" s="187">
        <v>0.57999999999999996</v>
      </c>
      <c r="M828" s="67">
        <v>4</v>
      </c>
      <c r="N828" s="67">
        <v>1</v>
      </c>
      <c r="O828" s="67">
        <v>32000</v>
      </c>
      <c r="P828" s="67">
        <v>48000</v>
      </c>
    </row>
    <row r="829" spans="1:16" ht="30" x14ac:dyDescent="0.25">
      <c r="A829" s="67" t="s">
        <v>36</v>
      </c>
      <c r="B829" s="67" t="s">
        <v>185</v>
      </c>
      <c r="C829" s="67" t="s">
        <v>983</v>
      </c>
      <c r="D829" s="67"/>
      <c r="E829" s="67"/>
      <c r="F829" s="67">
        <v>93</v>
      </c>
      <c r="G829" s="67"/>
      <c r="H829" s="67"/>
      <c r="I829" s="116">
        <f t="shared" si="33"/>
        <v>93</v>
      </c>
      <c r="J829" s="67"/>
      <c r="K829" s="67">
        <v>21</v>
      </c>
      <c r="L829" s="187">
        <v>0.5</v>
      </c>
      <c r="M829" s="67">
        <v>11</v>
      </c>
      <c r="N829" s="67"/>
      <c r="O829" s="67">
        <v>32000</v>
      </c>
      <c r="P829" s="67">
        <v>48000</v>
      </c>
    </row>
    <row r="830" spans="1:16" ht="30" x14ac:dyDescent="0.25">
      <c r="A830" s="67" t="s">
        <v>36</v>
      </c>
      <c r="B830" s="67" t="s">
        <v>185</v>
      </c>
      <c r="C830" s="67" t="s">
        <v>984</v>
      </c>
      <c r="D830" s="67"/>
      <c r="E830" s="67"/>
      <c r="F830" s="67">
        <v>56</v>
      </c>
      <c r="G830" s="67"/>
      <c r="H830" s="67"/>
      <c r="I830" s="116">
        <f t="shared" si="33"/>
        <v>56</v>
      </c>
      <c r="J830" s="67"/>
      <c r="K830" s="67">
        <v>12</v>
      </c>
      <c r="L830" s="187">
        <v>0.52</v>
      </c>
      <c r="M830" s="67">
        <v>3</v>
      </c>
      <c r="N830" s="67"/>
      <c r="O830" s="67">
        <v>32000</v>
      </c>
      <c r="P830" s="67">
        <v>48000</v>
      </c>
    </row>
    <row r="831" spans="1:16" ht="30" x14ac:dyDescent="0.25">
      <c r="A831" s="67" t="s">
        <v>36</v>
      </c>
      <c r="B831" s="67" t="s">
        <v>185</v>
      </c>
      <c r="C831" s="67" t="s">
        <v>985</v>
      </c>
      <c r="D831" s="67"/>
      <c r="E831" s="67"/>
      <c r="F831" s="67">
        <v>133</v>
      </c>
      <c r="G831" s="67"/>
      <c r="H831" s="67"/>
      <c r="I831" s="116">
        <f t="shared" si="33"/>
        <v>133</v>
      </c>
      <c r="J831" s="67"/>
      <c r="K831" s="67">
        <v>18</v>
      </c>
      <c r="L831" s="187">
        <v>0.49</v>
      </c>
      <c r="M831" s="67">
        <v>78</v>
      </c>
      <c r="N831" s="67"/>
      <c r="O831" s="67">
        <v>32000</v>
      </c>
      <c r="P831" s="67">
        <v>48000</v>
      </c>
    </row>
    <row r="832" spans="1:16" ht="15.75" x14ac:dyDescent="0.25">
      <c r="A832" s="67" t="s">
        <v>36</v>
      </c>
      <c r="B832" s="67" t="s">
        <v>185</v>
      </c>
      <c r="C832" s="67" t="s">
        <v>986</v>
      </c>
      <c r="D832" s="67"/>
      <c r="E832" s="67"/>
      <c r="F832" s="67">
        <v>108</v>
      </c>
      <c r="G832" s="67"/>
      <c r="H832" s="67"/>
      <c r="I832" s="116">
        <f t="shared" si="33"/>
        <v>108</v>
      </c>
      <c r="J832" s="67"/>
      <c r="K832" s="67">
        <v>20</v>
      </c>
      <c r="L832" s="187">
        <v>0.46</v>
      </c>
      <c r="M832" s="67">
        <v>16</v>
      </c>
      <c r="N832" s="67"/>
      <c r="O832" s="67">
        <v>32000</v>
      </c>
      <c r="P832" s="67">
        <v>48000</v>
      </c>
    </row>
    <row r="833" spans="1:16" ht="15.75" x14ac:dyDescent="0.25">
      <c r="A833" s="67" t="s">
        <v>36</v>
      </c>
      <c r="B833" s="67" t="s">
        <v>185</v>
      </c>
      <c r="C833" s="67" t="s">
        <v>987</v>
      </c>
      <c r="D833" s="67"/>
      <c r="E833" s="67"/>
      <c r="F833" s="67">
        <v>29</v>
      </c>
      <c r="G833" s="67"/>
      <c r="H833" s="67"/>
      <c r="I833" s="116">
        <f t="shared" si="33"/>
        <v>29</v>
      </c>
      <c r="J833" s="67"/>
      <c r="K833" s="67"/>
      <c r="L833" s="187">
        <v>0.45</v>
      </c>
      <c r="M833" s="67">
        <v>29</v>
      </c>
      <c r="N833" s="67"/>
      <c r="O833" s="67">
        <v>32000</v>
      </c>
      <c r="P833" s="67">
        <v>48000</v>
      </c>
    </row>
    <row r="834" spans="1:16" ht="30" x14ac:dyDescent="0.25">
      <c r="A834" s="67" t="s">
        <v>36</v>
      </c>
      <c r="B834" s="67" t="s">
        <v>185</v>
      </c>
      <c r="C834" s="67" t="s">
        <v>988</v>
      </c>
      <c r="D834" s="67"/>
      <c r="E834" s="67"/>
      <c r="F834" s="67">
        <v>67</v>
      </c>
      <c r="G834" s="67"/>
      <c r="H834" s="67"/>
      <c r="I834" s="116">
        <f t="shared" si="33"/>
        <v>67</v>
      </c>
      <c r="J834" s="67"/>
      <c r="K834" s="67">
        <v>16</v>
      </c>
      <c r="L834" s="187">
        <v>0.49</v>
      </c>
      <c r="M834" s="67">
        <v>3</v>
      </c>
      <c r="N834" s="67"/>
      <c r="O834" s="67">
        <v>32000</v>
      </c>
      <c r="P834" s="67">
        <v>48000</v>
      </c>
    </row>
    <row r="835" spans="1:16" ht="30" x14ac:dyDescent="0.25">
      <c r="A835" s="67" t="s">
        <v>36</v>
      </c>
      <c r="B835" s="67" t="s">
        <v>185</v>
      </c>
      <c r="C835" s="67" t="s">
        <v>989</v>
      </c>
      <c r="D835" s="67"/>
      <c r="E835" s="67"/>
      <c r="F835" s="67">
        <v>46</v>
      </c>
      <c r="G835" s="67"/>
      <c r="H835" s="67"/>
      <c r="I835" s="116">
        <f t="shared" si="33"/>
        <v>46</v>
      </c>
      <c r="J835" s="67"/>
      <c r="K835" s="67"/>
      <c r="L835" s="189">
        <v>0.5</v>
      </c>
      <c r="M835" s="67">
        <v>33</v>
      </c>
      <c r="N835" s="67"/>
      <c r="O835" s="67">
        <v>26610</v>
      </c>
      <c r="P835" s="67">
        <v>39915</v>
      </c>
    </row>
    <row r="836" spans="1:16" ht="15.75" x14ac:dyDescent="0.25">
      <c r="A836" s="67" t="s">
        <v>36</v>
      </c>
      <c r="B836" s="67" t="s">
        <v>185</v>
      </c>
      <c r="C836" s="67" t="s">
        <v>990</v>
      </c>
      <c r="D836" s="67"/>
      <c r="E836" s="67"/>
      <c r="F836" s="67">
        <v>103</v>
      </c>
      <c r="G836" s="67"/>
      <c r="H836" s="67"/>
      <c r="I836" s="116">
        <f t="shared" si="33"/>
        <v>103</v>
      </c>
      <c r="J836" s="67"/>
      <c r="K836" s="67"/>
      <c r="L836" s="187">
        <v>0.52</v>
      </c>
      <c r="M836" s="67">
        <v>10</v>
      </c>
      <c r="N836" s="67"/>
      <c r="O836" s="67">
        <v>27235</v>
      </c>
      <c r="P836" s="67">
        <v>40852</v>
      </c>
    </row>
    <row r="837" spans="1:16" ht="15.75" x14ac:dyDescent="0.25">
      <c r="A837" s="67" t="s">
        <v>36</v>
      </c>
      <c r="B837" s="67" t="s">
        <v>185</v>
      </c>
      <c r="C837" s="67" t="s">
        <v>260</v>
      </c>
      <c r="D837" s="67"/>
      <c r="E837" s="67"/>
      <c r="F837" s="67">
        <v>21</v>
      </c>
      <c r="G837" s="67"/>
      <c r="H837" s="67"/>
      <c r="I837" s="116">
        <f>SUM(D837:H837)</f>
        <v>21</v>
      </c>
      <c r="J837" s="67"/>
      <c r="K837" s="67"/>
      <c r="L837" s="187">
        <v>0.48</v>
      </c>
      <c r="M837" s="67">
        <v>10</v>
      </c>
      <c r="N837" s="67"/>
      <c r="O837" s="67">
        <v>26360</v>
      </c>
      <c r="P837" s="67">
        <v>39540</v>
      </c>
    </row>
    <row r="838" spans="1:16" ht="15.75" x14ac:dyDescent="0.25">
      <c r="A838" s="67" t="s">
        <v>36</v>
      </c>
      <c r="B838" s="67" t="s">
        <v>185</v>
      </c>
      <c r="C838" s="67" t="s">
        <v>247</v>
      </c>
      <c r="D838" s="67"/>
      <c r="E838" s="67"/>
      <c r="F838" s="67">
        <v>38</v>
      </c>
      <c r="G838" s="67"/>
      <c r="H838" s="67"/>
      <c r="I838" s="116">
        <f>SUM(D838:H838)</f>
        <v>38</v>
      </c>
      <c r="J838" s="67"/>
      <c r="K838" s="67"/>
      <c r="L838" s="187">
        <v>0.51</v>
      </c>
      <c r="M838" s="67"/>
      <c r="N838" s="67"/>
      <c r="O838" s="67">
        <v>26360</v>
      </c>
      <c r="P838" s="67">
        <v>39540</v>
      </c>
    </row>
    <row r="839" spans="1:16" ht="15.75" x14ac:dyDescent="0.25">
      <c r="A839" s="67" t="s">
        <v>36</v>
      </c>
      <c r="B839" s="67" t="s">
        <v>185</v>
      </c>
      <c r="C839" s="67" t="s">
        <v>188</v>
      </c>
      <c r="D839" s="67"/>
      <c r="E839" s="67"/>
      <c r="F839" s="67">
        <v>81</v>
      </c>
      <c r="G839" s="67"/>
      <c r="H839" s="67"/>
      <c r="I839" s="116">
        <f>SUM(D839:H839)</f>
        <v>81</v>
      </c>
      <c r="J839" s="67"/>
      <c r="K839" s="67"/>
      <c r="L839" s="187">
        <v>0.56999999999999995</v>
      </c>
      <c r="M839" s="67">
        <v>40</v>
      </c>
      <c r="N839" s="67"/>
      <c r="O839" s="67">
        <v>29880</v>
      </c>
      <c r="P839" s="67">
        <v>44820</v>
      </c>
    </row>
    <row r="840" spans="1:16" ht="15.75" x14ac:dyDescent="0.25">
      <c r="A840" s="67" t="s">
        <v>36</v>
      </c>
      <c r="B840" s="67" t="s">
        <v>185</v>
      </c>
      <c r="C840" s="67" t="s">
        <v>219</v>
      </c>
      <c r="D840" s="67"/>
      <c r="E840" s="67"/>
      <c r="F840" s="67">
        <v>38</v>
      </c>
      <c r="G840" s="67"/>
      <c r="H840" s="67"/>
      <c r="I840" s="116">
        <f>SUM(D840:H840)</f>
        <v>38</v>
      </c>
      <c r="J840" s="67"/>
      <c r="K840" s="67"/>
      <c r="L840" s="187">
        <v>0.55000000000000004</v>
      </c>
      <c r="M840" s="67">
        <v>23</v>
      </c>
      <c r="N840" s="67"/>
      <c r="O840" s="67">
        <v>26360</v>
      </c>
      <c r="P840" s="67">
        <v>39540</v>
      </c>
    </row>
    <row r="841" spans="1:16" ht="15.75" x14ac:dyDescent="0.25">
      <c r="A841" s="67" t="s">
        <v>36</v>
      </c>
      <c r="B841" s="67" t="s">
        <v>185</v>
      </c>
      <c r="C841" s="67" t="s">
        <v>388</v>
      </c>
      <c r="D841" s="67"/>
      <c r="E841" s="67"/>
      <c r="F841" s="67">
        <v>56</v>
      </c>
      <c r="G841" s="67"/>
      <c r="H841" s="67"/>
      <c r="I841" s="116">
        <f>SUM(D841:H841)</f>
        <v>56</v>
      </c>
      <c r="J841" s="67"/>
      <c r="K841" s="67"/>
      <c r="L841" s="189">
        <v>0.39</v>
      </c>
      <c r="M841" s="67">
        <v>1</v>
      </c>
      <c r="N841" s="67"/>
      <c r="O841" s="67">
        <v>32000</v>
      </c>
      <c r="P841" s="67">
        <v>48000</v>
      </c>
    </row>
    <row r="842" spans="1:16" ht="15.75" x14ac:dyDescent="0.25">
      <c r="A842" s="67" t="s">
        <v>36</v>
      </c>
      <c r="B842" s="67" t="s">
        <v>186</v>
      </c>
      <c r="C842" s="67" t="s">
        <v>991</v>
      </c>
      <c r="D842" s="67"/>
      <c r="E842" s="67"/>
      <c r="F842" s="67">
        <v>11</v>
      </c>
      <c r="G842" s="67"/>
      <c r="H842" s="67"/>
      <c r="I842" s="116">
        <f t="shared" ref="I842:I850" si="34">SUM(D842:H842)</f>
        <v>11</v>
      </c>
      <c r="J842" s="67"/>
      <c r="K842" s="67">
        <v>11</v>
      </c>
      <c r="L842" s="187">
        <v>0.9</v>
      </c>
      <c r="M842" s="67"/>
      <c r="N842" s="67"/>
      <c r="O842" s="67">
        <v>27160</v>
      </c>
      <c r="P842" s="67">
        <v>40740</v>
      </c>
    </row>
    <row r="843" spans="1:16" ht="15.75" x14ac:dyDescent="0.25">
      <c r="A843" s="67" t="s">
        <v>36</v>
      </c>
      <c r="B843" s="67" t="s">
        <v>186</v>
      </c>
      <c r="C843" s="67" t="s">
        <v>621</v>
      </c>
      <c r="D843" s="67"/>
      <c r="E843" s="67"/>
      <c r="F843" s="67">
        <v>21</v>
      </c>
      <c r="G843" s="67"/>
      <c r="H843" s="67"/>
      <c r="I843" s="116">
        <f t="shared" si="34"/>
        <v>21</v>
      </c>
      <c r="J843" s="67"/>
      <c r="K843" s="67">
        <v>8</v>
      </c>
      <c r="L843" s="187">
        <v>0.89</v>
      </c>
      <c r="M843" s="67"/>
      <c r="N843" s="67"/>
      <c r="O843" s="67">
        <v>27160</v>
      </c>
      <c r="P843" s="67">
        <v>40740</v>
      </c>
    </row>
    <row r="844" spans="1:16" ht="15.75" x14ac:dyDescent="0.25">
      <c r="A844" s="67" t="s">
        <v>36</v>
      </c>
      <c r="B844" s="67" t="s">
        <v>186</v>
      </c>
      <c r="C844" s="67" t="s">
        <v>956</v>
      </c>
      <c r="D844" s="67"/>
      <c r="E844" s="67"/>
      <c r="F844" s="67">
        <v>25</v>
      </c>
      <c r="G844" s="67"/>
      <c r="H844" s="67"/>
      <c r="I844" s="116">
        <f t="shared" si="34"/>
        <v>25</v>
      </c>
      <c r="J844" s="67"/>
      <c r="K844" s="67">
        <v>0</v>
      </c>
      <c r="L844" s="187"/>
      <c r="M844" s="67"/>
      <c r="N844" s="67"/>
      <c r="O844" s="67">
        <v>27160</v>
      </c>
      <c r="P844" s="67">
        <v>40740</v>
      </c>
    </row>
    <row r="845" spans="1:16" ht="30" x14ac:dyDescent="0.25">
      <c r="A845" s="67" t="s">
        <v>36</v>
      </c>
      <c r="B845" s="67" t="s">
        <v>186</v>
      </c>
      <c r="C845" s="67" t="s">
        <v>992</v>
      </c>
      <c r="D845" s="67"/>
      <c r="E845" s="67"/>
      <c r="F845" s="67">
        <v>106</v>
      </c>
      <c r="G845" s="67"/>
      <c r="H845" s="67"/>
      <c r="I845" s="116">
        <f t="shared" si="34"/>
        <v>106</v>
      </c>
      <c r="J845" s="67"/>
      <c r="K845" s="67">
        <v>43</v>
      </c>
      <c r="L845" s="187">
        <v>0.95</v>
      </c>
      <c r="M845" s="67"/>
      <c r="N845" s="67"/>
      <c r="O845" s="67">
        <v>27960</v>
      </c>
      <c r="P845" s="67">
        <v>41940</v>
      </c>
    </row>
    <row r="846" spans="1:16" ht="15.75" x14ac:dyDescent="0.25">
      <c r="A846" s="67" t="s">
        <v>36</v>
      </c>
      <c r="B846" s="67" t="s">
        <v>186</v>
      </c>
      <c r="C846" s="67" t="s">
        <v>976</v>
      </c>
      <c r="D846" s="67"/>
      <c r="E846" s="67"/>
      <c r="F846" s="67">
        <v>20</v>
      </c>
      <c r="G846" s="67"/>
      <c r="H846" s="67"/>
      <c r="I846" s="116">
        <f t="shared" si="34"/>
        <v>20</v>
      </c>
      <c r="J846" s="67"/>
      <c r="K846" s="67">
        <v>8</v>
      </c>
      <c r="L846" s="187">
        <v>0.83</v>
      </c>
      <c r="M846" s="67"/>
      <c r="N846" s="67"/>
      <c r="O846" s="67">
        <v>27160</v>
      </c>
      <c r="P846" s="67">
        <v>40740</v>
      </c>
    </row>
    <row r="847" spans="1:16" ht="30" x14ac:dyDescent="0.25">
      <c r="A847" s="67" t="s">
        <v>36</v>
      </c>
      <c r="B847" s="67" t="s">
        <v>186</v>
      </c>
      <c r="C847" s="67" t="s">
        <v>270</v>
      </c>
      <c r="D847" s="67"/>
      <c r="E847" s="67"/>
      <c r="F847" s="67">
        <v>12</v>
      </c>
      <c r="G847" s="67"/>
      <c r="H847" s="67"/>
      <c r="I847" s="116">
        <f t="shared" si="34"/>
        <v>12</v>
      </c>
      <c r="J847" s="67"/>
      <c r="K847" s="67">
        <v>0</v>
      </c>
      <c r="L847" s="187"/>
      <c r="M847" s="67"/>
      <c r="N847" s="67"/>
      <c r="O847" s="67">
        <v>27160</v>
      </c>
      <c r="P847" s="67">
        <v>40740</v>
      </c>
    </row>
    <row r="848" spans="1:16" ht="15.75" x14ac:dyDescent="0.25">
      <c r="A848" s="67" t="s">
        <v>36</v>
      </c>
      <c r="B848" s="67" t="s">
        <v>186</v>
      </c>
      <c r="C848" s="67" t="s">
        <v>470</v>
      </c>
      <c r="D848" s="67"/>
      <c r="E848" s="67"/>
      <c r="F848" s="67">
        <v>148</v>
      </c>
      <c r="G848" s="67"/>
      <c r="H848" s="67"/>
      <c r="I848" s="116">
        <f t="shared" si="34"/>
        <v>148</v>
      </c>
      <c r="J848" s="67"/>
      <c r="K848" s="67">
        <v>68</v>
      </c>
      <c r="L848" s="187">
        <v>0.9</v>
      </c>
      <c r="M848" s="67">
        <v>2</v>
      </c>
      <c r="N848" s="67"/>
      <c r="O848" s="67">
        <v>31800</v>
      </c>
      <c r="P848" s="67">
        <v>47700</v>
      </c>
    </row>
    <row r="849" spans="1:16" ht="30" x14ac:dyDescent="0.25">
      <c r="A849" s="67" t="s">
        <v>36</v>
      </c>
      <c r="B849" s="67" t="s">
        <v>186</v>
      </c>
      <c r="C849" s="67" t="s">
        <v>993</v>
      </c>
      <c r="D849" s="67"/>
      <c r="E849" s="67"/>
      <c r="F849" s="67">
        <v>55</v>
      </c>
      <c r="G849" s="67"/>
      <c r="H849" s="67"/>
      <c r="I849" s="116">
        <f t="shared" si="34"/>
        <v>55</v>
      </c>
      <c r="J849" s="67"/>
      <c r="K849" s="67">
        <v>24</v>
      </c>
      <c r="L849" s="187">
        <v>0.9</v>
      </c>
      <c r="M849" s="67"/>
      <c r="N849" s="67"/>
      <c r="O849" s="67">
        <v>27960</v>
      </c>
      <c r="P849" s="67">
        <v>41940</v>
      </c>
    </row>
    <row r="850" spans="1:16" ht="15.75" x14ac:dyDescent="0.25">
      <c r="A850" s="67" t="s">
        <v>36</v>
      </c>
      <c r="B850" s="67" t="s">
        <v>186</v>
      </c>
      <c r="C850" s="67" t="s">
        <v>994</v>
      </c>
      <c r="D850" s="67"/>
      <c r="E850" s="67"/>
      <c r="F850" s="67">
        <v>70</v>
      </c>
      <c r="G850" s="67"/>
      <c r="H850" s="67"/>
      <c r="I850" s="116">
        <f t="shared" si="34"/>
        <v>70</v>
      </c>
      <c r="J850" s="67"/>
      <c r="K850" s="67">
        <v>25</v>
      </c>
      <c r="L850" s="187">
        <v>0.91</v>
      </c>
      <c r="M850" s="67"/>
      <c r="N850" s="67">
        <v>1</v>
      </c>
      <c r="O850" s="67">
        <v>27160</v>
      </c>
      <c r="P850" s="67">
        <v>40740</v>
      </c>
    </row>
    <row r="851" spans="1:16" ht="15.75" x14ac:dyDescent="0.25">
      <c r="A851" s="67" t="s">
        <v>36</v>
      </c>
      <c r="B851" s="67" t="s">
        <v>186</v>
      </c>
      <c r="C851" s="67" t="s">
        <v>477</v>
      </c>
      <c r="D851" s="67"/>
      <c r="E851" s="67"/>
      <c r="F851" s="67">
        <v>20</v>
      </c>
      <c r="G851" s="67"/>
      <c r="H851" s="67"/>
      <c r="I851" s="116">
        <v>20</v>
      </c>
      <c r="J851" s="67"/>
      <c r="K851" s="67">
        <v>20</v>
      </c>
      <c r="L851" s="187">
        <v>0.83</v>
      </c>
      <c r="M851" s="67"/>
      <c r="N851" s="67"/>
      <c r="O851" s="67">
        <v>27160</v>
      </c>
      <c r="P851" s="67">
        <v>40740</v>
      </c>
    </row>
    <row r="852" spans="1:16" ht="15.75" x14ac:dyDescent="0.25">
      <c r="A852" s="67" t="s">
        <v>36</v>
      </c>
      <c r="B852" s="67" t="s">
        <v>186</v>
      </c>
      <c r="C852" s="67" t="s">
        <v>995</v>
      </c>
      <c r="D852" s="67"/>
      <c r="E852" s="67"/>
      <c r="F852" s="67">
        <v>17</v>
      </c>
      <c r="G852" s="67"/>
      <c r="H852" s="67"/>
      <c r="I852" s="116">
        <f t="shared" ref="I852:I894" si="35">SUM(D852:H852)</f>
        <v>17</v>
      </c>
      <c r="J852" s="67"/>
      <c r="K852" s="67">
        <v>7</v>
      </c>
      <c r="L852" s="187">
        <v>0.9</v>
      </c>
      <c r="M852" s="67"/>
      <c r="N852" s="67"/>
      <c r="O852" s="67">
        <v>27160</v>
      </c>
      <c r="P852" s="67">
        <v>40740</v>
      </c>
    </row>
    <row r="853" spans="1:16" ht="30" x14ac:dyDescent="0.25">
      <c r="A853" s="67" t="s">
        <v>36</v>
      </c>
      <c r="B853" s="67" t="s">
        <v>186</v>
      </c>
      <c r="C853" s="67" t="s">
        <v>996</v>
      </c>
      <c r="D853" s="67"/>
      <c r="E853" s="67"/>
      <c r="F853" s="67">
        <v>41</v>
      </c>
      <c r="G853" s="67"/>
      <c r="H853" s="67"/>
      <c r="I853" s="116">
        <f t="shared" si="35"/>
        <v>41</v>
      </c>
      <c r="J853" s="67"/>
      <c r="K853" s="67">
        <v>12</v>
      </c>
      <c r="L853" s="187">
        <v>0.93</v>
      </c>
      <c r="M853" s="67"/>
      <c r="N853" s="67"/>
      <c r="O853" s="67">
        <v>27160</v>
      </c>
      <c r="P853" s="67">
        <v>40740</v>
      </c>
    </row>
    <row r="854" spans="1:16" ht="30" x14ac:dyDescent="0.25">
      <c r="A854" s="67" t="s">
        <v>36</v>
      </c>
      <c r="B854" s="67" t="s">
        <v>186</v>
      </c>
      <c r="C854" s="67" t="s">
        <v>326</v>
      </c>
      <c r="D854" s="67"/>
      <c r="E854" s="67"/>
      <c r="F854" s="67">
        <v>76</v>
      </c>
      <c r="G854" s="67"/>
      <c r="H854" s="67"/>
      <c r="I854" s="116">
        <f t="shared" si="35"/>
        <v>76</v>
      </c>
      <c r="J854" s="67"/>
      <c r="K854" s="67">
        <v>21</v>
      </c>
      <c r="L854" s="187">
        <v>0.9</v>
      </c>
      <c r="M854" s="67"/>
      <c r="N854" s="67"/>
      <c r="O854" s="67">
        <v>27960</v>
      </c>
      <c r="P854" s="67">
        <v>41940</v>
      </c>
    </row>
    <row r="855" spans="1:16" ht="15.75" x14ac:dyDescent="0.25">
      <c r="A855" s="67" t="s">
        <v>36</v>
      </c>
      <c r="B855" s="67" t="s">
        <v>186</v>
      </c>
      <c r="C855" s="67" t="s">
        <v>949</v>
      </c>
      <c r="D855" s="67"/>
      <c r="E855" s="67"/>
      <c r="F855" s="67">
        <v>19</v>
      </c>
      <c r="G855" s="67"/>
      <c r="H855" s="67"/>
      <c r="I855" s="116">
        <f t="shared" si="35"/>
        <v>19</v>
      </c>
      <c r="J855" s="67"/>
      <c r="K855" s="67">
        <v>6</v>
      </c>
      <c r="L855" s="187">
        <v>0.93</v>
      </c>
      <c r="M855" s="67"/>
      <c r="N855" s="67">
        <v>5</v>
      </c>
      <c r="O855" s="67">
        <v>27160</v>
      </c>
      <c r="P855" s="67">
        <v>40740</v>
      </c>
    </row>
    <row r="856" spans="1:16" ht="15.75" x14ac:dyDescent="0.25">
      <c r="A856" s="67" t="s">
        <v>36</v>
      </c>
      <c r="B856" s="67" t="s">
        <v>186</v>
      </c>
      <c r="C856" s="67" t="s">
        <v>997</v>
      </c>
      <c r="D856" s="67"/>
      <c r="E856" s="67"/>
      <c r="F856" s="67">
        <v>58</v>
      </c>
      <c r="G856" s="67"/>
      <c r="H856" s="67"/>
      <c r="I856" s="116">
        <f t="shared" si="35"/>
        <v>58</v>
      </c>
      <c r="J856" s="67"/>
      <c r="K856" s="67">
        <v>19</v>
      </c>
      <c r="L856" s="187">
        <v>0.9</v>
      </c>
      <c r="M856" s="67"/>
      <c r="N856" s="67"/>
      <c r="O856" s="67">
        <v>27160</v>
      </c>
      <c r="P856" s="67">
        <v>40740</v>
      </c>
    </row>
    <row r="857" spans="1:16" ht="45" x14ac:dyDescent="0.25">
      <c r="A857" s="67" t="s">
        <v>36</v>
      </c>
      <c r="B857" s="67" t="s">
        <v>186</v>
      </c>
      <c r="C857" s="67" t="s">
        <v>998</v>
      </c>
      <c r="D857" s="67"/>
      <c r="E857" s="67"/>
      <c r="F857" s="67">
        <v>131</v>
      </c>
      <c r="G857" s="67"/>
      <c r="H857" s="67"/>
      <c r="I857" s="116">
        <f t="shared" si="35"/>
        <v>131</v>
      </c>
      <c r="J857" s="67"/>
      <c r="K857" s="67">
        <v>48</v>
      </c>
      <c r="L857" s="187">
        <v>0.93</v>
      </c>
      <c r="M857" s="67">
        <v>1</v>
      </c>
      <c r="N857" s="67"/>
      <c r="O857" s="67">
        <v>27960</v>
      </c>
      <c r="P857" s="67">
        <v>41940</v>
      </c>
    </row>
    <row r="858" spans="1:16" ht="15.75" x14ac:dyDescent="0.25">
      <c r="A858" s="67" t="s">
        <v>36</v>
      </c>
      <c r="B858" s="67" t="s">
        <v>186</v>
      </c>
      <c r="C858" s="67" t="s">
        <v>747</v>
      </c>
      <c r="D858" s="67"/>
      <c r="E858" s="67"/>
      <c r="F858" s="67">
        <v>22</v>
      </c>
      <c r="G858" s="67"/>
      <c r="H858" s="67"/>
      <c r="I858" s="116">
        <f t="shared" si="35"/>
        <v>22</v>
      </c>
      <c r="J858" s="67"/>
      <c r="K858" s="67">
        <v>5</v>
      </c>
      <c r="L858" s="187">
        <v>0.85</v>
      </c>
      <c r="M858" s="67">
        <v>3</v>
      </c>
      <c r="N858" s="67">
        <v>1</v>
      </c>
      <c r="O858" s="67">
        <v>27160</v>
      </c>
      <c r="P858" s="67">
        <v>40740</v>
      </c>
    </row>
    <row r="859" spans="1:16" ht="15.75" x14ac:dyDescent="0.25">
      <c r="A859" s="67" t="s">
        <v>36</v>
      </c>
      <c r="B859" s="67" t="s">
        <v>186</v>
      </c>
      <c r="C859" s="67" t="s">
        <v>891</v>
      </c>
      <c r="D859" s="67"/>
      <c r="E859" s="67"/>
      <c r="F859" s="67">
        <v>9</v>
      </c>
      <c r="G859" s="67"/>
      <c r="H859" s="67"/>
      <c r="I859" s="116">
        <f t="shared" si="35"/>
        <v>9</v>
      </c>
      <c r="J859" s="67"/>
      <c r="K859" s="67">
        <v>0</v>
      </c>
      <c r="L859" s="187"/>
      <c r="M859" s="67"/>
      <c r="N859" s="67"/>
      <c r="O859" s="67">
        <v>26360</v>
      </c>
      <c r="P859" s="67">
        <v>39540</v>
      </c>
    </row>
    <row r="860" spans="1:16" ht="15.75" x14ac:dyDescent="0.25">
      <c r="A860" s="67" t="s">
        <v>36</v>
      </c>
      <c r="B860" s="67" t="s">
        <v>186</v>
      </c>
      <c r="C860" s="67" t="s">
        <v>999</v>
      </c>
      <c r="D860" s="67"/>
      <c r="E860" s="67"/>
      <c r="F860" s="67">
        <v>19</v>
      </c>
      <c r="G860" s="67"/>
      <c r="H860" s="67"/>
      <c r="I860" s="116">
        <f t="shared" si="35"/>
        <v>19</v>
      </c>
      <c r="J860" s="67"/>
      <c r="K860" s="67">
        <v>12</v>
      </c>
      <c r="L860" s="187">
        <v>0.84</v>
      </c>
      <c r="M860" s="67"/>
      <c r="N860" s="67"/>
      <c r="O860" s="67">
        <v>27160</v>
      </c>
      <c r="P860" s="67">
        <v>40740</v>
      </c>
    </row>
    <row r="861" spans="1:16" ht="30" x14ac:dyDescent="0.25">
      <c r="A861" s="67" t="s">
        <v>36</v>
      </c>
      <c r="B861" s="67" t="s">
        <v>186</v>
      </c>
      <c r="C861" s="67" t="s">
        <v>1000</v>
      </c>
      <c r="D861" s="67"/>
      <c r="E861" s="67"/>
      <c r="F861" s="67">
        <v>95</v>
      </c>
      <c r="G861" s="67"/>
      <c r="H861" s="67"/>
      <c r="I861" s="116">
        <f t="shared" si="35"/>
        <v>95</v>
      </c>
      <c r="J861" s="67"/>
      <c r="K861" s="67">
        <v>21</v>
      </c>
      <c r="L861" s="187">
        <v>0.85</v>
      </c>
      <c r="M861" s="67">
        <v>71</v>
      </c>
      <c r="N861" s="67">
        <v>1</v>
      </c>
      <c r="O861" s="67">
        <v>27960</v>
      </c>
      <c r="P861" s="67">
        <v>41940</v>
      </c>
    </row>
    <row r="862" spans="1:16" ht="15.75" x14ac:dyDescent="0.25">
      <c r="A862" s="67" t="s">
        <v>36</v>
      </c>
      <c r="B862" s="67" t="s">
        <v>186</v>
      </c>
      <c r="C862" s="67" t="s">
        <v>1001</v>
      </c>
      <c r="D862" s="67"/>
      <c r="E862" s="67"/>
      <c r="F862" s="67">
        <v>67</v>
      </c>
      <c r="G862" s="67"/>
      <c r="H862" s="67"/>
      <c r="I862" s="116">
        <f t="shared" si="35"/>
        <v>67</v>
      </c>
      <c r="J862" s="67"/>
      <c r="K862" s="67">
        <v>29</v>
      </c>
      <c r="L862" s="187">
        <v>0.91</v>
      </c>
      <c r="M862" s="67">
        <v>48</v>
      </c>
      <c r="N862" s="67"/>
      <c r="O862" s="67"/>
      <c r="P862" s="67"/>
    </row>
    <row r="863" spans="1:16" ht="15.75" x14ac:dyDescent="0.25">
      <c r="A863" s="67" t="s">
        <v>36</v>
      </c>
      <c r="B863" s="67" t="s">
        <v>186</v>
      </c>
      <c r="C863" s="67" t="s">
        <v>707</v>
      </c>
      <c r="D863" s="67"/>
      <c r="E863" s="67"/>
      <c r="F863" s="67">
        <v>58</v>
      </c>
      <c r="G863" s="67"/>
      <c r="H863" s="67"/>
      <c r="I863" s="116">
        <f t="shared" si="35"/>
        <v>58</v>
      </c>
      <c r="J863" s="67"/>
      <c r="K863" s="67">
        <v>37</v>
      </c>
      <c r="L863" s="187">
        <v>0.93</v>
      </c>
      <c r="M863" s="67"/>
      <c r="N863" s="67"/>
      <c r="O863" s="67">
        <v>26360</v>
      </c>
      <c r="P863" s="67">
        <v>39540</v>
      </c>
    </row>
    <row r="864" spans="1:16" ht="15.75" x14ac:dyDescent="0.25">
      <c r="A864" s="67" t="s">
        <v>36</v>
      </c>
      <c r="B864" s="67" t="s">
        <v>186</v>
      </c>
      <c r="C864" s="67" t="s">
        <v>188</v>
      </c>
      <c r="D864" s="67"/>
      <c r="E864" s="67"/>
      <c r="F864" s="67">
        <v>79</v>
      </c>
      <c r="G864" s="67"/>
      <c r="H864" s="67"/>
      <c r="I864" s="116">
        <f t="shared" si="35"/>
        <v>79</v>
      </c>
      <c r="J864" s="67"/>
      <c r="K864" s="67">
        <v>39</v>
      </c>
      <c r="L864" s="187">
        <v>0.85</v>
      </c>
      <c r="M864" s="67">
        <v>1</v>
      </c>
      <c r="N864" s="67"/>
      <c r="O864" s="67">
        <v>29800</v>
      </c>
      <c r="P864" s="67">
        <v>44700</v>
      </c>
    </row>
    <row r="865" spans="1:16" ht="15.75" x14ac:dyDescent="0.25">
      <c r="A865" s="67" t="s">
        <v>36</v>
      </c>
      <c r="B865" s="67" t="s">
        <v>186</v>
      </c>
      <c r="C865" s="67" t="s">
        <v>256</v>
      </c>
      <c r="D865" s="67"/>
      <c r="E865" s="67"/>
      <c r="F865" s="67">
        <v>84</v>
      </c>
      <c r="G865" s="67"/>
      <c r="H865" s="67"/>
      <c r="I865" s="116">
        <f t="shared" si="35"/>
        <v>84</v>
      </c>
      <c r="J865" s="67"/>
      <c r="K865" s="67">
        <v>35</v>
      </c>
      <c r="L865" s="187">
        <v>0.91</v>
      </c>
      <c r="M865" s="67">
        <v>1</v>
      </c>
      <c r="N865" s="67">
        <v>2</v>
      </c>
      <c r="O865" s="67">
        <v>28600</v>
      </c>
      <c r="P865" s="67">
        <v>42900</v>
      </c>
    </row>
    <row r="866" spans="1:16" ht="15.75" x14ac:dyDescent="0.25">
      <c r="A866" s="67" t="s">
        <v>36</v>
      </c>
      <c r="B866" s="67" t="s">
        <v>186</v>
      </c>
      <c r="C866" s="67" t="s">
        <v>1002</v>
      </c>
      <c r="D866" s="67"/>
      <c r="E866" s="67"/>
      <c r="F866" s="67">
        <v>23</v>
      </c>
      <c r="G866" s="67"/>
      <c r="H866" s="67"/>
      <c r="I866" s="116">
        <f t="shared" si="35"/>
        <v>23</v>
      </c>
      <c r="J866" s="67"/>
      <c r="K866" s="67">
        <v>10</v>
      </c>
      <c r="L866" s="187">
        <v>1</v>
      </c>
      <c r="M866" s="67"/>
      <c r="N866" s="67"/>
      <c r="O866" s="67">
        <v>27160</v>
      </c>
      <c r="P866" s="67">
        <v>40740</v>
      </c>
    </row>
    <row r="867" spans="1:16" ht="15.75" x14ac:dyDescent="0.25">
      <c r="A867" s="67" t="s">
        <v>36</v>
      </c>
      <c r="B867" s="67" t="s">
        <v>186</v>
      </c>
      <c r="C867" s="67" t="s">
        <v>261</v>
      </c>
      <c r="D867" s="67"/>
      <c r="E867" s="67"/>
      <c r="F867" s="67">
        <v>30</v>
      </c>
      <c r="G867" s="67"/>
      <c r="H867" s="67"/>
      <c r="I867" s="116">
        <f t="shared" si="35"/>
        <v>30</v>
      </c>
      <c r="J867" s="67"/>
      <c r="K867" s="67">
        <v>10</v>
      </c>
      <c r="L867" s="187">
        <v>0.85</v>
      </c>
      <c r="M867" s="67">
        <v>1</v>
      </c>
      <c r="N867" s="67"/>
      <c r="O867" s="67">
        <v>27160</v>
      </c>
      <c r="P867" s="67">
        <v>40740</v>
      </c>
    </row>
    <row r="868" spans="1:16" ht="30" x14ac:dyDescent="0.25">
      <c r="A868" s="67" t="s">
        <v>36</v>
      </c>
      <c r="B868" s="67" t="s">
        <v>186</v>
      </c>
      <c r="C868" s="67" t="s">
        <v>1003</v>
      </c>
      <c r="D868" s="67"/>
      <c r="E868" s="67"/>
      <c r="F868" s="67">
        <v>28</v>
      </c>
      <c r="G868" s="67"/>
      <c r="H868" s="67"/>
      <c r="I868" s="116">
        <f t="shared" si="35"/>
        <v>28</v>
      </c>
      <c r="J868" s="67"/>
      <c r="K868" s="67">
        <v>11</v>
      </c>
      <c r="L868" s="187">
        <v>0.93</v>
      </c>
      <c r="M868" s="67">
        <v>1</v>
      </c>
      <c r="N868" s="67">
        <v>1</v>
      </c>
      <c r="O868" s="67">
        <v>27160</v>
      </c>
      <c r="P868" s="67">
        <v>40740</v>
      </c>
    </row>
    <row r="869" spans="1:16" ht="15.75" x14ac:dyDescent="0.25">
      <c r="A869" s="67" t="s">
        <v>36</v>
      </c>
      <c r="B869" s="67" t="s">
        <v>186</v>
      </c>
      <c r="C869" s="67" t="s">
        <v>414</v>
      </c>
      <c r="D869" s="67"/>
      <c r="E869" s="67"/>
      <c r="F869" s="67">
        <v>20</v>
      </c>
      <c r="G869" s="67"/>
      <c r="H869" s="67"/>
      <c r="I869" s="116">
        <f t="shared" si="35"/>
        <v>20</v>
      </c>
      <c r="J869" s="67"/>
      <c r="K869" s="67">
        <v>20</v>
      </c>
      <c r="L869" s="187">
        <v>1</v>
      </c>
      <c r="M869" s="67">
        <v>1</v>
      </c>
      <c r="N869" s="67"/>
      <c r="O869" s="67">
        <v>27160</v>
      </c>
      <c r="P869" s="67">
        <v>40740</v>
      </c>
    </row>
    <row r="870" spans="1:16" ht="15.75" x14ac:dyDescent="0.25">
      <c r="A870" s="67" t="s">
        <v>36</v>
      </c>
      <c r="B870" s="67" t="s">
        <v>186</v>
      </c>
      <c r="C870" s="67" t="s">
        <v>869</v>
      </c>
      <c r="D870" s="67"/>
      <c r="E870" s="67"/>
      <c r="F870" s="67">
        <v>40</v>
      </c>
      <c r="G870" s="67"/>
      <c r="H870" s="67"/>
      <c r="I870" s="116">
        <f t="shared" si="35"/>
        <v>40</v>
      </c>
      <c r="J870" s="67"/>
      <c r="K870" s="67">
        <v>14</v>
      </c>
      <c r="L870" s="187">
        <v>0.93</v>
      </c>
      <c r="M870" s="67"/>
      <c r="N870" s="67"/>
      <c r="O870" s="67">
        <v>27160</v>
      </c>
      <c r="P870" s="67">
        <v>40740</v>
      </c>
    </row>
    <row r="871" spans="1:16" ht="15.75" x14ac:dyDescent="0.25">
      <c r="A871" s="67" t="s">
        <v>36</v>
      </c>
      <c r="B871" s="67" t="s">
        <v>186</v>
      </c>
      <c r="C871" s="67" t="s">
        <v>957</v>
      </c>
      <c r="D871" s="67"/>
      <c r="E871" s="67"/>
      <c r="F871" s="67">
        <v>36</v>
      </c>
      <c r="G871" s="67"/>
      <c r="H871" s="67"/>
      <c r="I871" s="116">
        <f t="shared" si="35"/>
        <v>36</v>
      </c>
      <c r="J871" s="67"/>
      <c r="K871" s="67">
        <v>17</v>
      </c>
      <c r="L871" s="187">
        <v>0.95</v>
      </c>
      <c r="M871" s="67"/>
      <c r="N871" s="67"/>
      <c r="O871" s="67">
        <v>27160</v>
      </c>
      <c r="P871" s="67">
        <v>40740</v>
      </c>
    </row>
    <row r="872" spans="1:16" ht="30" x14ac:dyDescent="0.25">
      <c r="A872" s="67" t="s">
        <v>36</v>
      </c>
      <c r="B872" s="67" t="s">
        <v>186</v>
      </c>
      <c r="C872" s="67" t="s">
        <v>371</v>
      </c>
      <c r="D872" s="67"/>
      <c r="E872" s="67"/>
      <c r="F872" s="67">
        <v>32</v>
      </c>
      <c r="G872" s="67"/>
      <c r="H872" s="67"/>
      <c r="I872" s="116">
        <f t="shared" si="35"/>
        <v>32</v>
      </c>
      <c r="J872" s="67"/>
      <c r="K872" s="67">
        <v>15</v>
      </c>
      <c r="L872" s="187">
        <v>0.92</v>
      </c>
      <c r="M872" s="67"/>
      <c r="N872" s="67">
        <v>1</v>
      </c>
      <c r="O872" s="67">
        <v>31640</v>
      </c>
      <c r="P872" s="67">
        <v>47460</v>
      </c>
    </row>
    <row r="873" spans="1:16" ht="15.75" x14ac:dyDescent="0.25">
      <c r="A873" s="67" t="s">
        <v>36</v>
      </c>
      <c r="B873" s="67" t="s">
        <v>186</v>
      </c>
      <c r="C873" s="67" t="s">
        <v>684</v>
      </c>
      <c r="D873" s="67"/>
      <c r="E873" s="67"/>
      <c r="F873" s="67">
        <v>25</v>
      </c>
      <c r="G873" s="67"/>
      <c r="H873" s="67"/>
      <c r="I873" s="116">
        <f t="shared" si="35"/>
        <v>25</v>
      </c>
      <c r="J873" s="67"/>
      <c r="K873" s="67">
        <v>13</v>
      </c>
      <c r="L873" s="187">
        <v>0.9</v>
      </c>
      <c r="M873" s="67"/>
      <c r="N873" s="67"/>
      <c r="O873" s="67">
        <v>31640</v>
      </c>
      <c r="P873" s="67">
        <v>47460</v>
      </c>
    </row>
    <row r="874" spans="1:16" ht="30" x14ac:dyDescent="0.25">
      <c r="A874" s="67" t="s">
        <v>36</v>
      </c>
      <c r="B874" s="67" t="s">
        <v>186</v>
      </c>
      <c r="C874" s="67" t="s">
        <v>685</v>
      </c>
      <c r="D874" s="67"/>
      <c r="E874" s="67"/>
      <c r="F874" s="67">
        <v>31</v>
      </c>
      <c r="G874" s="67"/>
      <c r="H874" s="67"/>
      <c r="I874" s="116">
        <f t="shared" si="35"/>
        <v>31</v>
      </c>
      <c r="J874" s="67"/>
      <c r="K874" s="67">
        <v>12</v>
      </c>
      <c r="L874" s="187">
        <v>0.87</v>
      </c>
      <c r="M874" s="67"/>
      <c r="N874" s="67"/>
      <c r="O874" s="67">
        <v>27160</v>
      </c>
      <c r="P874" s="67">
        <v>40740</v>
      </c>
    </row>
    <row r="875" spans="1:16" ht="45" x14ac:dyDescent="0.25">
      <c r="A875" s="67" t="s">
        <v>36</v>
      </c>
      <c r="B875" s="67" t="s">
        <v>186</v>
      </c>
      <c r="C875" s="67" t="s">
        <v>1004</v>
      </c>
      <c r="D875" s="67"/>
      <c r="E875" s="67"/>
      <c r="F875" s="67">
        <v>61</v>
      </c>
      <c r="G875" s="67"/>
      <c r="H875" s="67"/>
      <c r="I875" s="116">
        <f t="shared" si="35"/>
        <v>61</v>
      </c>
      <c r="J875" s="67"/>
      <c r="K875" s="67">
        <v>20</v>
      </c>
      <c r="L875" s="187">
        <v>0.85</v>
      </c>
      <c r="M875" s="67"/>
      <c r="N875" s="67"/>
      <c r="O875" s="67">
        <v>27160</v>
      </c>
      <c r="P875" s="67">
        <v>40740</v>
      </c>
    </row>
    <row r="876" spans="1:16" ht="15.75" x14ac:dyDescent="0.25">
      <c r="A876" s="67" t="s">
        <v>36</v>
      </c>
      <c r="B876" s="67" t="s">
        <v>186</v>
      </c>
      <c r="C876" s="67" t="s">
        <v>1005</v>
      </c>
      <c r="D876" s="67"/>
      <c r="E876" s="67"/>
      <c r="F876" s="67">
        <v>26</v>
      </c>
      <c r="G876" s="67"/>
      <c r="H876" s="67"/>
      <c r="I876" s="116">
        <f t="shared" si="35"/>
        <v>26</v>
      </c>
      <c r="J876" s="67"/>
      <c r="K876" s="67">
        <v>13</v>
      </c>
      <c r="L876" s="187">
        <v>0.84</v>
      </c>
      <c r="M876" s="67"/>
      <c r="N876" s="67"/>
      <c r="O876" s="67">
        <v>27160</v>
      </c>
      <c r="P876" s="67">
        <v>40740</v>
      </c>
    </row>
    <row r="877" spans="1:16" ht="30" x14ac:dyDescent="0.25">
      <c r="A877" s="67" t="s">
        <v>36</v>
      </c>
      <c r="B877" s="67" t="s">
        <v>186</v>
      </c>
      <c r="C877" s="67" t="s">
        <v>1006</v>
      </c>
      <c r="D877" s="67"/>
      <c r="E877" s="67"/>
      <c r="F877" s="67">
        <v>20</v>
      </c>
      <c r="G877" s="67"/>
      <c r="H877" s="67"/>
      <c r="I877" s="116">
        <f t="shared" si="35"/>
        <v>20</v>
      </c>
      <c r="J877" s="67"/>
      <c r="K877" s="67">
        <v>10</v>
      </c>
      <c r="L877" s="187">
        <v>0.93</v>
      </c>
      <c r="M877" s="67"/>
      <c r="N877" s="67"/>
      <c r="O877" s="67">
        <v>31640</v>
      </c>
      <c r="P877" s="67">
        <v>47460</v>
      </c>
    </row>
    <row r="878" spans="1:16" ht="15.75" x14ac:dyDescent="0.25">
      <c r="A878" s="67" t="s">
        <v>36</v>
      </c>
      <c r="B878" s="67" t="s">
        <v>186</v>
      </c>
      <c r="C878" s="67" t="s">
        <v>1007</v>
      </c>
      <c r="D878" s="67"/>
      <c r="E878" s="67"/>
      <c r="F878" s="67">
        <v>24</v>
      </c>
      <c r="G878" s="67"/>
      <c r="H878" s="67"/>
      <c r="I878" s="116">
        <f t="shared" si="35"/>
        <v>24</v>
      </c>
      <c r="J878" s="67"/>
      <c r="K878" s="67">
        <v>9</v>
      </c>
      <c r="L878" s="187">
        <v>0.95</v>
      </c>
      <c r="M878" s="67"/>
      <c r="N878" s="67"/>
      <c r="O878" s="67">
        <v>27160</v>
      </c>
      <c r="P878" s="67">
        <v>40740</v>
      </c>
    </row>
    <row r="879" spans="1:16" ht="30" x14ac:dyDescent="0.25">
      <c r="A879" s="67" t="s">
        <v>36</v>
      </c>
      <c r="B879" s="67" t="s">
        <v>186</v>
      </c>
      <c r="C879" s="67" t="s">
        <v>1008</v>
      </c>
      <c r="D879" s="67"/>
      <c r="E879" s="67"/>
      <c r="F879" s="67">
        <v>12</v>
      </c>
      <c r="G879" s="67"/>
      <c r="H879" s="67"/>
      <c r="I879" s="116">
        <f t="shared" si="35"/>
        <v>12</v>
      </c>
      <c r="J879" s="67"/>
      <c r="K879" s="67">
        <v>0</v>
      </c>
      <c r="L879" s="187"/>
      <c r="M879" s="67"/>
      <c r="N879" s="67">
        <v>1</v>
      </c>
      <c r="O879" s="67">
        <v>30320</v>
      </c>
      <c r="P879" s="67">
        <v>45480</v>
      </c>
    </row>
    <row r="880" spans="1:16" ht="30" x14ac:dyDescent="0.25">
      <c r="A880" s="67" t="s">
        <v>36</v>
      </c>
      <c r="B880" s="67" t="s">
        <v>186</v>
      </c>
      <c r="C880" s="67" t="s">
        <v>1009</v>
      </c>
      <c r="D880" s="67"/>
      <c r="E880" s="67"/>
      <c r="F880" s="67">
        <v>26</v>
      </c>
      <c r="G880" s="67"/>
      <c r="H880" s="67"/>
      <c r="I880" s="116">
        <f t="shared" si="35"/>
        <v>26</v>
      </c>
      <c r="J880" s="67"/>
      <c r="K880" s="67">
        <v>13</v>
      </c>
      <c r="L880" s="187">
        <v>0.95</v>
      </c>
      <c r="M880" s="67"/>
      <c r="N880" s="67"/>
      <c r="O880" s="67">
        <v>27160</v>
      </c>
      <c r="P880" s="67">
        <v>40740</v>
      </c>
    </row>
    <row r="881" spans="1:16" ht="30" x14ac:dyDescent="0.25">
      <c r="A881" s="67" t="s">
        <v>36</v>
      </c>
      <c r="B881" s="67" t="s">
        <v>186</v>
      </c>
      <c r="C881" s="67" t="s">
        <v>1010</v>
      </c>
      <c r="D881" s="67"/>
      <c r="E881" s="67"/>
      <c r="F881" s="67">
        <v>18</v>
      </c>
      <c r="G881" s="67"/>
      <c r="H881" s="67"/>
      <c r="I881" s="116">
        <f t="shared" si="35"/>
        <v>18</v>
      </c>
      <c r="J881" s="67"/>
      <c r="K881" s="67">
        <v>10</v>
      </c>
      <c r="L881" s="187">
        <v>1</v>
      </c>
      <c r="M881" s="67"/>
      <c r="N881" s="67"/>
      <c r="O881" s="67">
        <v>30800</v>
      </c>
      <c r="P881" s="67">
        <v>46200</v>
      </c>
    </row>
    <row r="882" spans="1:16" ht="30" x14ac:dyDescent="0.25">
      <c r="A882" s="67" t="s">
        <v>36</v>
      </c>
      <c r="B882" s="67" t="s">
        <v>266</v>
      </c>
      <c r="C882" s="67" t="s">
        <v>1011</v>
      </c>
      <c r="D882" s="67"/>
      <c r="E882" s="67"/>
      <c r="F882" s="67">
        <v>58</v>
      </c>
      <c r="G882" s="67"/>
      <c r="H882" s="67"/>
      <c r="I882" s="116">
        <f t="shared" si="35"/>
        <v>58</v>
      </c>
      <c r="J882" s="67"/>
      <c r="K882" s="67">
        <v>10</v>
      </c>
      <c r="L882" s="187">
        <v>0.4</v>
      </c>
      <c r="M882" s="67">
        <v>5</v>
      </c>
      <c r="N882" s="67"/>
      <c r="O882" s="67">
        <v>26560</v>
      </c>
      <c r="P882" s="67">
        <v>39840</v>
      </c>
    </row>
    <row r="883" spans="1:16" ht="15.75" x14ac:dyDescent="0.25">
      <c r="A883" s="67" t="s">
        <v>36</v>
      </c>
      <c r="B883" s="67" t="s">
        <v>266</v>
      </c>
      <c r="C883" s="67" t="s">
        <v>341</v>
      </c>
      <c r="D883" s="67">
        <v>144</v>
      </c>
      <c r="E883" s="67"/>
      <c r="F883" s="67">
        <v>2037</v>
      </c>
      <c r="G883" s="67"/>
      <c r="H883" s="67"/>
      <c r="I883" s="116">
        <f t="shared" si="35"/>
        <v>2181</v>
      </c>
      <c r="J883" s="67"/>
      <c r="K883" s="67">
        <v>316</v>
      </c>
      <c r="L883" s="187">
        <v>0.49</v>
      </c>
      <c r="M883" s="67">
        <v>1185</v>
      </c>
      <c r="N883" s="67">
        <v>30</v>
      </c>
      <c r="O883" s="67">
        <v>51483</v>
      </c>
      <c r="P883" s="67">
        <v>80475</v>
      </c>
    </row>
    <row r="884" spans="1:16" ht="15.75" x14ac:dyDescent="0.25">
      <c r="A884" s="67" t="s">
        <v>36</v>
      </c>
      <c r="B884" s="67" t="s">
        <v>266</v>
      </c>
      <c r="C884" s="67" t="s">
        <v>1012</v>
      </c>
      <c r="D884" s="67"/>
      <c r="E884" s="67"/>
      <c r="F884" s="67">
        <v>3992</v>
      </c>
      <c r="G884" s="67"/>
      <c r="H884" s="67"/>
      <c r="I884" s="116">
        <f t="shared" si="35"/>
        <v>3992</v>
      </c>
      <c r="J884" s="67"/>
      <c r="K884" s="67">
        <v>449</v>
      </c>
      <c r="L884" s="188">
        <v>0.62</v>
      </c>
      <c r="M884" s="67">
        <v>498</v>
      </c>
      <c r="N884" s="67">
        <v>2885</v>
      </c>
      <c r="O884" s="67"/>
      <c r="P884" s="67">
        <v>193000</v>
      </c>
    </row>
    <row r="885" spans="1:16" ht="30" x14ac:dyDescent="0.25">
      <c r="A885" s="67" t="s">
        <v>36</v>
      </c>
      <c r="B885" s="67" t="s">
        <v>266</v>
      </c>
      <c r="C885" s="67" t="s">
        <v>1013</v>
      </c>
      <c r="D885" s="67">
        <v>63</v>
      </c>
      <c r="E885" s="67"/>
      <c r="F885" s="67">
        <v>100</v>
      </c>
      <c r="G885" s="67"/>
      <c r="H885" s="67"/>
      <c r="I885" s="116">
        <f t="shared" si="35"/>
        <v>163</v>
      </c>
      <c r="J885" s="67"/>
      <c r="K885" s="67"/>
      <c r="L885" s="187">
        <v>0.54</v>
      </c>
      <c r="M885" s="67">
        <v>85</v>
      </c>
      <c r="N885" s="67"/>
      <c r="O885" s="67">
        <v>37833</v>
      </c>
      <c r="P885" s="67">
        <v>56750</v>
      </c>
    </row>
    <row r="886" spans="1:16" ht="15.75" x14ac:dyDescent="0.25">
      <c r="A886" s="67" t="s">
        <v>36</v>
      </c>
      <c r="B886" s="67" t="s">
        <v>266</v>
      </c>
      <c r="C886" s="67" t="s">
        <v>350</v>
      </c>
      <c r="D886" s="67"/>
      <c r="E886" s="67"/>
      <c r="F886" s="67">
        <v>1495</v>
      </c>
      <c r="G886" s="67"/>
      <c r="H886" s="67"/>
      <c r="I886" s="116">
        <f t="shared" si="35"/>
        <v>1495</v>
      </c>
      <c r="J886" s="67"/>
      <c r="K886" s="67">
        <v>171</v>
      </c>
      <c r="L886" s="187">
        <v>0.6</v>
      </c>
      <c r="M886" s="67">
        <v>1188</v>
      </c>
      <c r="N886" s="67">
        <v>21</v>
      </c>
      <c r="O886" s="67">
        <v>54300</v>
      </c>
      <c r="P886" s="67">
        <v>84150</v>
      </c>
    </row>
    <row r="887" spans="1:16" ht="15.75" x14ac:dyDescent="0.25">
      <c r="A887" s="67" t="s">
        <v>36</v>
      </c>
      <c r="B887" s="67" t="s">
        <v>266</v>
      </c>
      <c r="C887" s="67" t="s">
        <v>1014</v>
      </c>
      <c r="D887" s="67"/>
      <c r="E887" s="67"/>
      <c r="F887" s="67"/>
      <c r="G887" s="67"/>
      <c r="H887" s="67">
        <v>497</v>
      </c>
      <c r="I887" s="116">
        <f t="shared" si="35"/>
        <v>497</v>
      </c>
      <c r="J887" s="67"/>
      <c r="K887" s="67">
        <v>118</v>
      </c>
      <c r="L887" s="187">
        <v>0.65</v>
      </c>
      <c r="M887" s="67">
        <v>6</v>
      </c>
      <c r="N887" s="67"/>
      <c r="O887" s="67">
        <v>43020</v>
      </c>
      <c r="P887" s="67">
        <v>64530</v>
      </c>
    </row>
    <row r="888" spans="1:16" ht="15.75" x14ac:dyDescent="0.25">
      <c r="A888" s="67" t="s">
        <v>36</v>
      </c>
      <c r="B888" s="67" t="s">
        <v>266</v>
      </c>
      <c r="C888" s="67" t="s">
        <v>347</v>
      </c>
      <c r="D888" s="67"/>
      <c r="E888" s="67"/>
      <c r="F888" s="67">
        <v>994</v>
      </c>
      <c r="G888" s="67"/>
      <c r="H888" s="67"/>
      <c r="I888" s="116">
        <f t="shared" si="35"/>
        <v>994</v>
      </c>
      <c r="J888" s="67"/>
      <c r="K888" s="67">
        <v>80</v>
      </c>
      <c r="L888" s="187">
        <v>0.59</v>
      </c>
      <c r="M888" s="67">
        <v>968</v>
      </c>
      <c r="N888" s="67"/>
      <c r="O888" s="67">
        <v>41066</v>
      </c>
      <c r="P888" s="67">
        <v>61600</v>
      </c>
    </row>
    <row r="889" spans="1:16" ht="15.75" x14ac:dyDescent="0.25">
      <c r="A889" s="67" t="s">
        <v>36</v>
      </c>
      <c r="B889" s="67" t="s">
        <v>266</v>
      </c>
      <c r="C889" s="67" t="s">
        <v>342</v>
      </c>
      <c r="D889" s="67"/>
      <c r="E889" s="67"/>
      <c r="F889" s="67">
        <v>497</v>
      </c>
      <c r="G889" s="67"/>
      <c r="H889" s="67"/>
      <c r="I889" s="116">
        <f t="shared" si="35"/>
        <v>497</v>
      </c>
      <c r="J889" s="67"/>
      <c r="K889" s="67">
        <v>41</v>
      </c>
      <c r="L889" s="187">
        <v>0.61</v>
      </c>
      <c r="M889" s="67">
        <v>339</v>
      </c>
      <c r="N889" s="67"/>
      <c r="O889" s="67">
        <v>50560</v>
      </c>
      <c r="P889" s="67">
        <v>75840</v>
      </c>
    </row>
    <row r="890" spans="1:16" ht="15.75" x14ac:dyDescent="0.25">
      <c r="A890" s="67" t="s">
        <v>36</v>
      </c>
      <c r="B890" s="67" t="s">
        <v>266</v>
      </c>
      <c r="C890" s="67" t="s">
        <v>1015</v>
      </c>
      <c r="D890" s="67"/>
      <c r="E890" s="67"/>
      <c r="F890" s="67"/>
      <c r="G890" s="67"/>
      <c r="H890" s="67">
        <v>62</v>
      </c>
      <c r="I890" s="116">
        <f t="shared" si="35"/>
        <v>62</v>
      </c>
      <c r="J890" s="67"/>
      <c r="K890" s="67">
        <v>25</v>
      </c>
      <c r="L890" s="187">
        <v>0.56999999999999995</v>
      </c>
      <c r="M890" s="67"/>
      <c r="N890" s="67"/>
      <c r="O890" s="67">
        <v>42000</v>
      </c>
      <c r="P890" s="67">
        <v>63000</v>
      </c>
    </row>
    <row r="891" spans="1:16" ht="15.75" x14ac:dyDescent="0.25">
      <c r="A891" s="67" t="s">
        <v>36</v>
      </c>
      <c r="B891" s="67" t="s">
        <v>266</v>
      </c>
      <c r="C891" s="67" t="s">
        <v>1016</v>
      </c>
      <c r="D891" s="67"/>
      <c r="E891" s="67"/>
      <c r="F891" s="67">
        <v>58</v>
      </c>
      <c r="G891" s="67"/>
      <c r="H891" s="67"/>
      <c r="I891" s="116">
        <f t="shared" si="35"/>
        <v>58</v>
      </c>
      <c r="J891" s="67"/>
      <c r="K891" s="67"/>
      <c r="L891" s="187">
        <v>0.49</v>
      </c>
      <c r="M891" s="67">
        <v>9</v>
      </c>
      <c r="N891" s="67"/>
      <c r="O891" s="67">
        <v>25680</v>
      </c>
      <c r="P891" s="67">
        <v>39540</v>
      </c>
    </row>
    <row r="892" spans="1:16" ht="15.75" x14ac:dyDescent="0.25">
      <c r="A892" s="67" t="s">
        <v>36</v>
      </c>
      <c r="B892" s="67" t="s">
        <v>266</v>
      </c>
      <c r="C892" s="67" t="s">
        <v>516</v>
      </c>
      <c r="D892" s="67"/>
      <c r="E892" s="67"/>
      <c r="F892" s="67">
        <v>55</v>
      </c>
      <c r="G892" s="67">
        <v>60</v>
      </c>
      <c r="H892" s="67"/>
      <c r="I892" s="116">
        <f t="shared" si="35"/>
        <v>115</v>
      </c>
      <c r="J892" s="67"/>
      <c r="K892" s="67">
        <v>8</v>
      </c>
      <c r="L892" s="187">
        <v>0.59</v>
      </c>
      <c r="M892" s="67">
        <v>34</v>
      </c>
      <c r="N892" s="67"/>
      <c r="O892" s="67">
        <v>26360</v>
      </c>
      <c r="P892" s="67">
        <v>39540</v>
      </c>
    </row>
    <row r="893" spans="1:16" ht="15.75" x14ac:dyDescent="0.25">
      <c r="A893" s="67" t="s">
        <v>36</v>
      </c>
      <c r="B893" s="67" t="s">
        <v>266</v>
      </c>
      <c r="C893" s="67" t="s">
        <v>340</v>
      </c>
      <c r="D893" s="67"/>
      <c r="E893" s="67"/>
      <c r="F893" s="67">
        <v>35</v>
      </c>
      <c r="G893" s="67">
        <v>124</v>
      </c>
      <c r="H893" s="67"/>
      <c r="I893" s="116">
        <f t="shared" si="35"/>
        <v>159</v>
      </c>
      <c r="J893" s="67"/>
      <c r="K893" s="67">
        <v>40</v>
      </c>
      <c r="L893" s="187">
        <v>0.57999999999999996</v>
      </c>
      <c r="M893" s="67">
        <v>49</v>
      </c>
      <c r="N893" s="67"/>
      <c r="O893" s="67">
        <v>29000</v>
      </c>
      <c r="P893" s="67">
        <v>43500</v>
      </c>
    </row>
    <row r="894" spans="1:16" ht="15.75" x14ac:dyDescent="0.25">
      <c r="A894" s="67" t="s">
        <v>36</v>
      </c>
      <c r="B894" s="67" t="s">
        <v>266</v>
      </c>
      <c r="C894" s="67" t="s">
        <v>353</v>
      </c>
      <c r="D894" s="67">
        <v>8</v>
      </c>
      <c r="E894" s="67"/>
      <c r="F894" s="67">
        <v>3</v>
      </c>
      <c r="G894" s="67">
        <v>7</v>
      </c>
      <c r="H894" s="67"/>
      <c r="I894" s="116">
        <f t="shared" si="35"/>
        <v>18</v>
      </c>
      <c r="J894" s="67"/>
      <c r="K894" s="67"/>
      <c r="L894" s="187">
        <v>0.5</v>
      </c>
      <c r="M894" s="67">
        <v>8</v>
      </c>
      <c r="N894" s="67"/>
      <c r="O894" s="67">
        <v>29000</v>
      </c>
      <c r="P894" s="67">
        <v>43500</v>
      </c>
    </row>
    <row r="895" spans="1:16" x14ac:dyDescent="0.25">
      <c r="A895" s="116" t="s">
        <v>36</v>
      </c>
      <c r="B895" s="116"/>
      <c r="C895" s="116"/>
      <c r="D895" s="116">
        <f>SUM(D772:D894)</f>
        <v>1601</v>
      </c>
      <c r="E895" s="116"/>
      <c r="F895" s="116">
        <f t="shared" ref="F895:K895" si="36">SUM(F772:F894)</f>
        <v>21171</v>
      </c>
      <c r="G895" s="116">
        <f t="shared" si="36"/>
        <v>8052</v>
      </c>
      <c r="H895" s="116">
        <f t="shared" si="36"/>
        <v>869</v>
      </c>
      <c r="I895" s="116">
        <f t="shared" si="36"/>
        <v>31693</v>
      </c>
      <c r="J895" s="116">
        <f t="shared" si="36"/>
        <v>336</v>
      </c>
      <c r="K895" s="116">
        <f t="shared" si="36"/>
        <v>4764</v>
      </c>
      <c r="L895" s="131">
        <f>AVERAGE(L772:L894)</f>
        <v>0.63848739495798323</v>
      </c>
      <c r="M895" s="116">
        <f>SUM(M772:M894)</f>
        <v>10130</v>
      </c>
      <c r="N895" s="116">
        <f>SUM(N772:N894)</f>
        <v>2987</v>
      </c>
      <c r="O895" s="116"/>
      <c r="P895" s="116"/>
    </row>
    <row r="896" spans="1:16" x14ac:dyDescent="0.25">
      <c r="A896" s="22" t="s">
        <v>129</v>
      </c>
      <c r="I896" s="211"/>
    </row>
    <row r="897" spans="1:17" ht="30" x14ac:dyDescent="0.25">
      <c r="A897" s="67" t="s">
        <v>37</v>
      </c>
      <c r="B897" s="67" t="s">
        <v>185</v>
      </c>
      <c r="C897" s="67" t="s">
        <v>358</v>
      </c>
      <c r="D897" s="67">
        <v>55</v>
      </c>
      <c r="E897" s="67"/>
      <c r="F897" s="67">
        <v>121</v>
      </c>
      <c r="G897" s="67">
        <v>666</v>
      </c>
      <c r="H897" s="67"/>
      <c r="I897" s="116">
        <f>D897+F897+G897</f>
        <v>842</v>
      </c>
      <c r="J897" s="67"/>
      <c r="K897" s="67"/>
      <c r="L897" s="67">
        <v>66.599999999999994</v>
      </c>
      <c r="M897" s="67">
        <v>530</v>
      </c>
      <c r="N897" s="67">
        <v>1</v>
      </c>
      <c r="O897" s="67">
        <v>32749</v>
      </c>
      <c r="P897" s="67">
        <f t="shared" ref="P897:P926" si="37">O897*130%</f>
        <v>42573.700000000004</v>
      </c>
      <c r="Q897" s="67">
        <f>O897*200%</f>
        <v>65498</v>
      </c>
    </row>
    <row r="898" spans="1:17" x14ac:dyDescent="0.25">
      <c r="A898" s="67" t="s">
        <v>37</v>
      </c>
      <c r="B898" s="67" t="s">
        <v>185</v>
      </c>
      <c r="C898" s="67" t="s">
        <v>355</v>
      </c>
      <c r="D898" s="67">
        <v>71</v>
      </c>
      <c r="E898" s="67"/>
      <c r="F898" s="67">
        <v>53</v>
      </c>
      <c r="G898" s="67">
        <v>112</v>
      </c>
      <c r="H898" s="67"/>
      <c r="I898" s="116">
        <f t="shared" ref="I898:I929" si="38">D898+F898+G898</f>
        <v>236</v>
      </c>
      <c r="J898" s="67">
        <v>8</v>
      </c>
      <c r="K898" s="67">
        <v>32</v>
      </c>
      <c r="L898" s="67">
        <v>70.5</v>
      </c>
      <c r="M898" s="67">
        <v>48</v>
      </c>
      <c r="N898" s="67"/>
      <c r="O898" s="67">
        <v>31474</v>
      </c>
      <c r="P898" s="67">
        <f t="shared" si="37"/>
        <v>40916.200000000004</v>
      </c>
      <c r="Q898" s="67">
        <f>O898*200%</f>
        <v>62948</v>
      </c>
    </row>
    <row r="899" spans="1:17" ht="30" x14ac:dyDescent="0.25">
      <c r="A899" s="67" t="s">
        <v>37</v>
      </c>
      <c r="B899" s="67" t="s">
        <v>185</v>
      </c>
      <c r="C899" s="67" t="s">
        <v>570</v>
      </c>
      <c r="D899" s="67">
        <v>12</v>
      </c>
      <c r="E899" s="67"/>
      <c r="F899" s="67">
        <v>4</v>
      </c>
      <c r="G899" s="67"/>
      <c r="H899" s="67"/>
      <c r="I899" s="116">
        <f t="shared" si="38"/>
        <v>16</v>
      </c>
      <c r="J899" s="67"/>
      <c r="K899" s="67"/>
      <c r="L899" s="67">
        <v>76.900000000000006</v>
      </c>
      <c r="M899" s="67"/>
      <c r="N899" s="67"/>
      <c r="O899" s="67">
        <v>31042</v>
      </c>
      <c r="P899" s="67">
        <f t="shared" si="37"/>
        <v>40354.6</v>
      </c>
      <c r="Q899" s="67">
        <f t="shared" ref="Q899:Q941" si="39">O899*200%</f>
        <v>62084</v>
      </c>
    </row>
    <row r="900" spans="1:17" ht="30" x14ac:dyDescent="0.25">
      <c r="A900" s="67" t="s">
        <v>37</v>
      </c>
      <c r="B900" s="67" t="s">
        <v>185</v>
      </c>
      <c r="C900" s="67" t="s">
        <v>371</v>
      </c>
      <c r="D900" s="67">
        <v>68</v>
      </c>
      <c r="E900" s="67"/>
      <c r="F900" s="67">
        <v>41</v>
      </c>
      <c r="G900" s="67">
        <v>250</v>
      </c>
      <c r="H900" s="67"/>
      <c r="I900" s="116">
        <f t="shared" si="38"/>
        <v>359</v>
      </c>
      <c r="J900" s="67">
        <v>10</v>
      </c>
      <c r="K900" s="67">
        <v>12</v>
      </c>
      <c r="L900" s="67"/>
      <c r="M900" s="67">
        <v>250</v>
      </c>
      <c r="N900" s="67"/>
      <c r="O900" s="67">
        <v>32060</v>
      </c>
      <c r="P900" s="67">
        <f t="shared" si="37"/>
        <v>41678</v>
      </c>
      <c r="Q900" s="67">
        <f t="shared" si="39"/>
        <v>64120</v>
      </c>
    </row>
    <row r="901" spans="1:17" ht="30" x14ac:dyDescent="0.25">
      <c r="A901" s="67" t="s">
        <v>37</v>
      </c>
      <c r="B901" s="67" t="s">
        <v>185</v>
      </c>
      <c r="C901" s="67" t="s">
        <v>387</v>
      </c>
      <c r="D901" s="67">
        <v>37</v>
      </c>
      <c r="E901" s="67"/>
      <c r="F901" s="67">
        <v>43</v>
      </c>
      <c r="G901" s="67">
        <v>97</v>
      </c>
      <c r="H901" s="67"/>
      <c r="I901" s="116">
        <f t="shared" si="38"/>
        <v>177</v>
      </c>
      <c r="J901" s="67"/>
      <c r="K901" s="67">
        <v>13</v>
      </c>
      <c r="L901" s="67"/>
      <c r="M901" s="67">
        <v>70</v>
      </c>
      <c r="N901" s="67"/>
      <c r="O901" s="67">
        <v>32169</v>
      </c>
      <c r="P901" s="67">
        <f t="shared" si="37"/>
        <v>41819.700000000004</v>
      </c>
      <c r="Q901" s="67">
        <f t="shared" si="39"/>
        <v>64338</v>
      </c>
    </row>
    <row r="902" spans="1:17" ht="30" x14ac:dyDescent="0.25">
      <c r="A902" s="67" t="s">
        <v>37</v>
      </c>
      <c r="B902" s="67" t="s">
        <v>185</v>
      </c>
      <c r="C902" s="67" t="s">
        <v>475</v>
      </c>
      <c r="D902" s="67">
        <v>59</v>
      </c>
      <c r="E902" s="67"/>
      <c r="F902" s="67">
        <v>199</v>
      </c>
      <c r="G902" s="67"/>
      <c r="H902" s="67"/>
      <c r="I902" s="116">
        <f t="shared" si="38"/>
        <v>258</v>
      </c>
      <c r="J902" s="67">
        <v>15</v>
      </c>
      <c r="K902" s="67">
        <v>5</v>
      </c>
      <c r="L902" s="67">
        <v>56</v>
      </c>
      <c r="M902" s="67">
        <v>108</v>
      </c>
      <c r="N902" s="67"/>
      <c r="O902" s="67">
        <v>32451</v>
      </c>
      <c r="P902" s="67">
        <f t="shared" si="37"/>
        <v>42186.3</v>
      </c>
      <c r="Q902" s="67">
        <f t="shared" si="39"/>
        <v>64902</v>
      </c>
    </row>
    <row r="903" spans="1:17" x14ac:dyDescent="0.25">
      <c r="A903" s="67" t="s">
        <v>37</v>
      </c>
      <c r="B903" s="67" t="s">
        <v>185</v>
      </c>
      <c r="C903" s="67" t="s">
        <v>481</v>
      </c>
      <c r="D903" s="67"/>
      <c r="E903" s="67"/>
      <c r="F903" s="67">
        <v>20</v>
      </c>
      <c r="G903" s="67"/>
      <c r="H903" s="67"/>
      <c r="I903" s="116">
        <f t="shared" si="38"/>
        <v>20</v>
      </c>
      <c r="J903" s="67"/>
      <c r="K903" s="67"/>
      <c r="L903" s="67"/>
      <c r="M903" s="67">
        <v>21</v>
      </c>
      <c r="N903" s="67"/>
      <c r="O903" s="67">
        <v>31700</v>
      </c>
      <c r="P903" s="67">
        <f t="shared" si="37"/>
        <v>41210</v>
      </c>
      <c r="Q903" s="67">
        <f t="shared" si="39"/>
        <v>63400</v>
      </c>
    </row>
    <row r="904" spans="1:17" x14ac:dyDescent="0.25">
      <c r="A904" s="67" t="s">
        <v>37</v>
      </c>
      <c r="B904" s="67" t="s">
        <v>185</v>
      </c>
      <c r="C904" s="67" t="s">
        <v>1047</v>
      </c>
      <c r="D904" s="67">
        <v>15</v>
      </c>
      <c r="E904" s="67"/>
      <c r="F904" s="67">
        <v>153</v>
      </c>
      <c r="G904" s="67"/>
      <c r="H904" s="67"/>
      <c r="I904" s="116">
        <f t="shared" si="38"/>
        <v>168</v>
      </c>
      <c r="J904" s="67"/>
      <c r="K904" s="67">
        <v>10</v>
      </c>
      <c r="L904" s="67">
        <v>50</v>
      </c>
      <c r="M904" s="67">
        <v>240</v>
      </c>
      <c r="N904" s="67">
        <v>7</v>
      </c>
      <c r="O904" s="67">
        <v>26977</v>
      </c>
      <c r="P904" s="67">
        <f t="shared" si="37"/>
        <v>35070.1</v>
      </c>
      <c r="Q904" s="67">
        <f t="shared" si="39"/>
        <v>53954</v>
      </c>
    </row>
    <row r="905" spans="1:17" ht="30" x14ac:dyDescent="0.25">
      <c r="A905" s="67" t="s">
        <v>37</v>
      </c>
      <c r="B905" s="67" t="s">
        <v>185</v>
      </c>
      <c r="C905" s="67" t="s">
        <v>1048</v>
      </c>
      <c r="D905" s="67"/>
      <c r="E905" s="67"/>
      <c r="F905" s="67">
        <v>244</v>
      </c>
      <c r="G905" s="67"/>
      <c r="H905" s="67"/>
      <c r="I905" s="116">
        <f t="shared" si="38"/>
        <v>244</v>
      </c>
      <c r="J905" s="67"/>
      <c r="K905" s="67"/>
      <c r="L905" s="67"/>
      <c r="M905" s="67">
        <v>1227</v>
      </c>
      <c r="N905" s="67"/>
      <c r="O905" s="67">
        <v>26360</v>
      </c>
      <c r="P905" s="67">
        <f t="shared" si="37"/>
        <v>34268</v>
      </c>
      <c r="Q905" s="67">
        <f t="shared" si="39"/>
        <v>52720</v>
      </c>
    </row>
    <row r="906" spans="1:17" ht="30" x14ac:dyDescent="0.25">
      <c r="A906" s="67" t="s">
        <v>37</v>
      </c>
      <c r="B906" s="67" t="s">
        <v>185</v>
      </c>
      <c r="C906" s="67" t="s">
        <v>354</v>
      </c>
      <c r="D906" s="67">
        <v>25</v>
      </c>
      <c r="E906" s="67"/>
      <c r="F906" s="67">
        <v>5</v>
      </c>
      <c r="G906" s="67"/>
      <c r="H906" s="67"/>
      <c r="I906" s="116">
        <f t="shared" si="38"/>
        <v>30</v>
      </c>
      <c r="J906" s="67">
        <v>11</v>
      </c>
      <c r="K906" s="67">
        <v>5</v>
      </c>
      <c r="L906" s="67">
        <v>36.200000000000003</v>
      </c>
      <c r="M906" s="67">
        <v>1</v>
      </c>
      <c r="N906" s="67"/>
      <c r="O906" s="67">
        <v>31929</v>
      </c>
      <c r="P906" s="67">
        <f t="shared" si="37"/>
        <v>41507.700000000004</v>
      </c>
      <c r="Q906" s="67">
        <f t="shared" si="39"/>
        <v>63858</v>
      </c>
    </row>
    <row r="907" spans="1:17" ht="30" x14ac:dyDescent="0.25">
      <c r="A907" s="67" t="s">
        <v>37</v>
      </c>
      <c r="B907" s="67" t="s">
        <v>185</v>
      </c>
      <c r="C907" s="67" t="s">
        <v>271</v>
      </c>
      <c r="D907" s="67">
        <v>10</v>
      </c>
      <c r="E907" s="67"/>
      <c r="F907" s="67">
        <v>25</v>
      </c>
      <c r="G907" s="67">
        <v>51</v>
      </c>
      <c r="H907" s="67"/>
      <c r="I907" s="116">
        <f t="shared" si="38"/>
        <v>86</v>
      </c>
      <c r="J907" s="67">
        <v>10</v>
      </c>
      <c r="K907" s="67">
        <v>5</v>
      </c>
      <c r="L907" s="67"/>
      <c r="M907" s="67">
        <v>71</v>
      </c>
      <c r="N907" s="67"/>
      <c r="O907" s="67">
        <v>29112</v>
      </c>
      <c r="P907" s="67">
        <f t="shared" si="37"/>
        <v>37845.599999999999</v>
      </c>
      <c r="Q907" s="67">
        <f t="shared" si="39"/>
        <v>58224</v>
      </c>
    </row>
    <row r="908" spans="1:17" x14ac:dyDescent="0.25">
      <c r="A908" s="67" t="s">
        <v>37</v>
      </c>
      <c r="B908" s="67" t="s">
        <v>185</v>
      </c>
      <c r="C908" s="67" t="s">
        <v>391</v>
      </c>
      <c r="D908" s="67">
        <v>37</v>
      </c>
      <c r="E908" s="67"/>
      <c r="F908" s="67">
        <v>35</v>
      </c>
      <c r="G908" s="67">
        <v>106</v>
      </c>
      <c r="H908" s="67"/>
      <c r="I908" s="116">
        <f t="shared" si="38"/>
        <v>178</v>
      </c>
      <c r="J908" s="67">
        <v>5</v>
      </c>
      <c r="K908" s="67">
        <v>18</v>
      </c>
      <c r="L908" s="67">
        <v>46.1</v>
      </c>
      <c r="M908" s="67"/>
      <c r="N908" s="67"/>
      <c r="O908" s="67">
        <v>33790</v>
      </c>
      <c r="P908" s="67">
        <f t="shared" si="37"/>
        <v>43927</v>
      </c>
      <c r="Q908" s="67">
        <f t="shared" si="39"/>
        <v>67580</v>
      </c>
    </row>
    <row r="909" spans="1:17" ht="45" x14ac:dyDescent="0.25">
      <c r="A909" s="67" t="s">
        <v>37</v>
      </c>
      <c r="B909" s="67" t="s">
        <v>185</v>
      </c>
      <c r="C909" s="67" t="s">
        <v>1049</v>
      </c>
      <c r="D909" s="67">
        <v>43</v>
      </c>
      <c r="E909" s="67"/>
      <c r="F909" s="67">
        <v>9</v>
      </c>
      <c r="G909" s="67">
        <v>31</v>
      </c>
      <c r="H909" s="67"/>
      <c r="I909" s="116">
        <f t="shared" si="38"/>
        <v>83</v>
      </c>
      <c r="J909" s="67"/>
      <c r="K909" s="67"/>
      <c r="L909" s="67"/>
      <c r="M909" s="67">
        <v>19</v>
      </c>
      <c r="N909" s="67"/>
      <c r="O909" s="67">
        <v>33810</v>
      </c>
      <c r="P909" s="67">
        <f t="shared" si="37"/>
        <v>43953</v>
      </c>
      <c r="Q909" s="67">
        <f t="shared" si="39"/>
        <v>67620</v>
      </c>
    </row>
    <row r="910" spans="1:17" x14ac:dyDescent="0.25">
      <c r="A910" s="67" t="s">
        <v>37</v>
      </c>
      <c r="B910" s="67" t="s">
        <v>185</v>
      </c>
      <c r="C910" s="67" t="s">
        <v>1050</v>
      </c>
      <c r="D910" s="67">
        <v>65</v>
      </c>
      <c r="E910" s="67"/>
      <c r="F910" s="67">
        <v>16</v>
      </c>
      <c r="G910" s="67"/>
      <c r="H910" s="67"/>
      <c r="I910" s="116">
        <f t="shared" si="38"/>
        <v>81</v>
      </c>
      <c r="J910" s="67">
        <v>17</v>
      </c>
      <c r="K910" s="67">
        <v>9</v>
      </c>
      <c r="L910" s="67">
        <v>83.3</v>
      </c>
      <c r="M910" s="67">
        <v>1</v>
      </c>
      <c r="N910" s="67"/>
      <c r="O910" s="67">
        <v>29908</v>
      </c>
      <c r="P910" s="67">
        <f t="shared" si="37"/>
        <v>38880.400000000001</v>
      </c>
      <c r="Q910" s="67">
        <f t="shared" si="39"/>
        <v>59816</v>
      </c>
    </row>
    <row r="911" spans="1:17" ht="60" x14ac:dyDescent="0.25">
      <c r="A911" s="67" t="s">
        <v>37</v>
      </c>
      <c r="B911" s="67" t="s">
        <v>185</v>
      </c>
      <c r="C911" s="67" t="s">
        <v>369</v>
      </c>
      <c r="D911" s="67">
        <v>35</v>
      </c>
      <c r="E911" s="67"/>
      <c r="F911" s="67">
        <v>11</v>
      </c>
      <c r="G911" s="67"/>
      <c r="H911" s="67"/>
      <c r="I911" s="116">
        <f t="shared" si="38"/>
        <v>46</v>
      </c>
      <c r="J911" s="67">
        <v>14</v>
      </c>
      <c r="K911" s="67">
        <v>3</v>
      </c>
      <c r="L911" s="67">
        <v>64.5</v>
      </c>
      <c r="M911" s="67">
        <v>4</v>
      </c>
      <c r="N911" s="67"/>
      <c r="O911" s="67">
        <v>32395</v>
      </c>
      <c r="P911" s="67">
        <f t="shared" si="37"/>
        <v>42113.5</v>
      </c>
      <c r="Q911" s="67">
        <f t="shared" si="39"/>
        <v>64790</v>
      </c>
    </row>
    <row r="912" spans="1:17" x14ac:dyDescent="0.25">
      <c r="A912" s="67" t="s">
        <v>37</v>
      </c>
      <c r="B912" s="67" t="s">
        <v>185</v>
      </c>
      <c r="C912" s="67" t="s">
        <v>410</v>
      </c>
      <c r="D912" s="67"/>
      <c r="E912" s="67"/>
      <c r="F912" s="67">
        <v>164</v>
      </c>
      <c r="G912" s="67">
        <v>396</v>
      </c>
      <c r="H912" s="67"/>
      <c r="I912" s="116">
        <f t="shared" si="38"/>
        <v>560</v>
      </c>
      <c r="J912" s="67"/>
      <c r="K912" s="67"/>
      <c r="L912" s="67"/>
      <c r="M912" s="67">
        <v>535</v>
      </c>
      <c r="N912" s="67"/>
      <c r="O912" s="67">
        <v>31089</v>
      </c>
      <c r="P912" s="67">
        <f t="shared" si="37"/>
        <v>40415.700000000004</v>
      </c>
      <c r="Q912" s="67">
        <f t="shared" si="39"/>
        <v>62178</v>
      </c>
    </row>
    <row r="913" spans="1:17" x14ac:dyDescent="0.25">
      <c r="A913" s="67" t="s">
        <v>37</v>
      </c>
      <c r="B913" s="67" t="s">
        <v>185</v>
      </c>
      <c r="C913" s="67" t="s">
        <v>255</v>
      </c>
      <c r="D913" s="67"/>
      <c r="E913" s="67"/>
      <c r="F913" s="67">
        <v>181</v>
      </c>
      <c r="G913" s="67">
        <v>461</v>
      </c>
      <c r="H913" s="67"/>
      <c r="I913" s="116">
        <f t="shared" si="38"/>
        <v>642</v>
      </c>
      <c r="J913" s="67"/>
      <c r="K913" s="67">
        <v>24</v>
      </c>
      <c r="L913" s="67"/>
      <c r="M913" s="67">
        <v>453</v>
      </c>
      <c r="N913" s="67"/>
      <c r="O913" s="67">
        <v>28521</v>
      </c>
      <c r="P913" s="67">
        <f t="shared" si="37"/>
        <v>37077.300000000003</v>
      </c>
      <c r="Q913" s="67">
        <f t="shared" si="39"/>
        <v>57042</v>
      </c>
    </row>
    <row r="914" spans="1:17" x14ac:dyDescent="0.25">
      <c r="A914" s="67" t="s">
        <v>37</v>
      </c>
      <c r="B914" s="67" t="s">
        <v>185</v>
      </c>
      <c r="C914" s="67" t="s">
        <v>254</v>
      </c>
      <c r="D914" s="67"/>
      <c r="E914" s="67"/>
      <c r="F914" s="67">
        <v>187</v>
      </c>
      <c r="G914" s="67">
        <v>540</v>
      </c>
      <c r="H914" s="67"/>
      <c r="I914" s="116">
        <f t="shared" si="38"/>
        <v>727</v>
      </c>
      <c r="J914" s="67"/>
      <c r="K914" s="67"/>
      <c r="L914" s="67">
        <v>55.5</v>
      </c>
      <c r="M914" s="67">
        <v>785</v>
      </c>
      <c r="N914" s="67"/>
      <c r="O914" s="67">
        <v>28420</v>
      </c>
      <c r="P914" s="67">
        <f t="shared" si="37"/>
        <v>36946</v>
      </c>
      <c r="Q914" s="67">
        <f t="shared" si="39"/>
        <v>56840</v>
      </c>
    </row>
    <row r="915" spans="1:17" x14ac:dyDescent="0.25">
      <c r="A915" s="67" t="s">
        <v>37</v>
      </c>
      <c r="B915" s="67" t="s">
        <v>185</v>
      </c>
      <c r="C915" s="67" t="s">
        <v>359</v>
      </c>
      <c r="D915" s="67"/>
      <c r="E915" s="67"/>
      <c r="F915" s="67">
        <v>241</v>
      </c>
      <c r="G915" s="67">
        <v>209</v>
      </c>
      <c r="H915" s="67"/>
      <c r="I915" s="116">
        <f t="shared" si="38"/>
        <v>450</v>
      </c>
      <c r="J915" s="67"/>
      <c r="K915" s="67">
        <v>11</v>
      </c>
      <c r="L915" s="67">
        <v>53.8</v>
      </c>
      <c r="M915" s="67">
        <v>767</v>
      </c>
      <c r="N915" s="67"/>
      <c r="O915" s="67">
        <v>28344</v>
      </c>
      <c r="P915" s="67">
        <f t="shared" si="37"/>
        <v>36847.200000000004</v>
      </c>
      <c r="Q915" s="67">
        <f t="shared" si="39"/>
        <v>56688</v>
      </c>
    </row>
    <row r="916" spans="1:17" x14ac:dyDescent="0.25">
      <c r="A916" s="67" t="s">
        <v>37</v>
      </c>
      <c r="B916" s="67" t="s">
        <v>185</v>
      </c>
      <c r="C916" s="67" t="s">
        <v>260</v>
      </c>
      <c r="D916" s="67"/>
      <c r="E916" s="67"/>
      <c r="F916" s="67">
        <v>47</v>
      </c>
      <c r="G916" s="67"/>
      <c r="H916" s="67"/>
      <c r="I916" s="116">
        <f t="shared" si="38"/>
        <v>47</v>
      </c>
      <c r="J916" s="67"/>
      <c r="K916" s="67">
        <v>12</v>
      </c>
      <c r="L916" s="67"/>
      <c r="M916" s="67">
        <v>28</v>
      </c>
      <c r="N916" s="67"/>
      <c r="O916" s="67">
        <v>29444</v>
      </c>
      <c r="P916" s="67">
        <f t="shared" si="37"/>
        <v>38277.200000000004</v>
      </c>
      <c r="Q916" s="67">
        <f t="shared" si="39"/>
        <v>58888</v>
      </c>
    </row>
    <row r="917" spans="1:17" ht="30" x14ac:dyDescent="0.25">
      <c r="A917" s="67" t="s">
        <v>37</v>
      </c>
      <c r="B917" s="67" t="s">
        <v>185</v>
      </c>
      <c r="C917" s="67" t="s">
        <v>554</v>
      </c>
      <c r="D917" s="67"/>
      <c r="E917" s="67"/>
      <c r="F917" s="67">
        <v>47</v>
      </c>
      <c r="G917" s="67"/>
      <c r="H917" s="67"/>
      <c r="I917" s="116">
        <f t="shared" si="38"/>
        <v>47</v>
      </c>
      <c r="J917" s="67"/>
      <c r="K917" s="67"/>
      <c r="L917" s="67"/>
      <c r="M917" s="67">
        <v>33</v>
      </c>
      <c r="N917" s="67"/>
      <c r="O917" s="67">
        <v>32462</v>
      </c>
      <c r="P917" s="67">
        <f t="shared" si="37"/>
        <v>42200.6</v>
      </c>
      <c r="Q917" s="67">
        <f t="shared" si="39"/>
        <v>64924</v>
      </c>
    </row>
    <row r="918" spans="1:17" ht="30" x14ac:dyDescent="0.25">
      <c r="A918" s="67" t="s">
        <v>37</v>
      </c>
      <c r="B918" s="67" t="s">
        <v>185</v>
      </c>
      <c r="C918" s="67" t="s">
        <v>375</v>
      </c>
      <c r="D918" s="67">
        <v>50</v>
      </c>
      <c r="E918" s="67"/>
      <c r="F918" s="67">
        <v>74</v>
      </c>
      <c r="G918" s="67">
        <v>173</v>
      </c>
      <c r="H918" s="67"/>
      <c r="I918" s="116">
        <f t="shared" si="38"/>
        <v>297</v>
      </c>
      <c r="J918" s="67">
        <v>4</v>
      </c>
      <c r="K918" s="67">
        <v>12</v>
      </c>
      <c r="L918" s="67">
        <v>52.9</v>
      </c>
      <c r="M918" s="67">
        <v>264</v>
      </c>
      <c r="N918" s="67">
        <v>1</v>
      </c>
      <c r="O918" s="67">
        <v>28353</v>
      </c>
      <c r="P918" s="67">
        <f t="shared" si="37"/>
        <v>36858.9</v>
      </c>
      <c r="Q918" s="67">
        <f t="shared" si="39"/>
        <v>56706</v>
      </c>
    </row>
    <row r="919" spans="1:17" x14ac:dyDescent="0.25">
      <c r="A919" s="67" t="s">
        <v>37</v>
      </c>
      <c r="B919" s="67" t="s">
        <v>185</v>
      </c>
      <c r="C919" s="67" t="s">
        <v>357</v>
      </c>
      <c r="D919" s="67">
        <v>26</v>
      </c>
      <c r="E919" s="67"/>
      <c r="F919" s="67">
        <v>66</v>
      </c>
      <c r="G919" s="67">
        <v>239</v>
      </c>
      <c r="H919" s="67"/>
      <c r="I919" s="116">
        <f t="shared" si="38"/>
        <v>331</v>
      </c>
      <c r="J919" s="67">
        <v>8</v>
      </c>
      <c r="K919" s="67">
        <v>5</v>
      </c>
      <c r="L919" s="67">
        <v>46.6</v>
      </c>
      <c r="M919" s="67">
        <v>377</v>
      </c>
      <c r="N919" s="67"/>
      <c r="O919" s="67">
        <v>28361</v>
      </c>
      <c r="P919" s="67">
        <f t="shared" si="37"/>
        <v>36869.300000000003</v>
      </c>
      <c r="Q919" s="67">
        <f t="shared" si="39"/>
        <v>56722</v>
      </c>
    </row>
    <row r="920" spans="1:17" x14ac:dyDescent="0.25">
      <c r="A920" s="67" t="s">
        <v>37</v>
      </c>
      <c r="B920" s="67" t="s">
        <v>185</v>
      </c>
      <c r="C920" s="67" t="s">
        <v>684</v>
      </c>
      <c r="D920" s="67">
        <v>56</v>
      </c>
      <c r="E920" s="67"/>
      <c r="F920" s="67">
        <v>107</v>
      </c>
      <c r="G920" s="67">
        <v>358</v>
      </c>
      <c r="H920" s="67"/>
      <c r="I920" s="116">
        <f t="shared" si="38"/>
        <v>521</v>
      </c>
      <c r="J920" s="67">
        <v>7</v>
      </c>
      <c r="K920" s="67">
        <v>9</v>
      </c>
      <c r="L920" s="67">
        <v>71.2</v>
      </c>
      <c r="M920" s="67">
        <f>418+74</f>
        <v>492</v>
      </c>
      <c r="N920" s="67"/>
      <c r="O920" s="67">
        <v>31329</v>
      </c>
      <c r="P920" s="67">
        <f t="shared" si="37"/>
        <v>40727.700000000004</v>
      </c>
      <c r="Q920" s="67">
        <f t="shared" si="39"/>
        <v>62658</v>
      </c>
    </row>
    <row r="921" spans="1:17" x14ac:dyDescent="0.25">
      <c r="A921" s="67" t="s">
        <v>37</v>
      </c>
      <c r="B921" s="67" t="s">
        <v>185</v>
      </c>
      <c r="C921" s="67" t="s">
        <v>373</v>
      </c>
      <c r="D921" s="67">
        <v>64</v>
      </c>
      <c r="E921" s="67"/>
      <c r="F921" s="67">
        <v>177</v>
      </c>
      <c r="G921" s="67">
        <v>835</v>
      </c>
      <c r="H921" s="67"/>
      <c r="I921" s="116">
        <f t="shared" si="38"/>
        <v>1076</v>
      </c>
      <c r="J921" s="67">
        <v>13</v>
      </c>
      <c r="K921" s="67">
        <v>44</v>
      </c>
      <c r="L921" s="67">
        <v>70.5</v>
      </c>
      <c r="M921" s="67">
        <v>360</v>
      </c>
      <c r="N921" s="67"/>
      <c r="O921" s="67">
        <v>29898</v>
      </c>
      <c r="P921" s="67">
        <f t="shared" si="37"/>
        <v>38867.4</v>
      </c>
      <c r="Q921" s="67">
        <f t="shared" si="39"/>
        <v>59796</v>
      </c>
    </row>
    <row r="922" spans="1:17" x14ac:dyDescent="0.25">
      <c r="A922" s="67" t="s">
        <v>37</v>
      </c>
      <c r="B922" s="67" t="s">
        <v>185</v>
      </c>
      <c r="C922" s="67" t="s">
        <v>389</v>
      </c>
      <c r="D922" s="67"/>
      <c r="E922" s="67"/>
      <c r="F922" s="67">
        <v>179</v>
      </c>
      <c r="G922" s="67"/>
      <c r="H922" s="67"/>
      <c r="I922" s="116">
        <f t="shared" si="38"/>
        <v>179</v>
      </c>
      <c r="J922" s="67"/>
      <c r="K922" s="67">
        <v>31</v>
      </c>
      <c r="L922" s="67">
        <v>64</v>
      </c>
      <c r="M922" s="67">
        <v>137</v>
      </c>
      <c r="N922" s="67"/>
      <c r="O922" s="67">
        <v>34312</v>
      </c>
      <c r="P922" s="67">
        <f t="shared" si="37"/>
        <v>44605.599999999999</v>
      </c>
      <c r="Q922" s="67">
        <f t="shared" si="39"/>
        <v>68624</v>
      </c>
    </row>
    <row r="923" spans="1:17" x14ac:dyDescent="0.25">
      <c r="A923" s="67" t="s">
        <v>37</v>
      </c>
      <c r="B923" s="67" t="s">
        <v>185</v>
      </c>
      <c r="C923" s="67" t="s">
        <v>1051</v>
      </c>
      <c r="D923" s="67">
        <v>9</v>
      </c>
      <c r="E923" s="67"/>
      <c r="F923" s="67">
        <v>78</v>
      </c>
      <c r="G923" s="67"/>
      <c r="H923" s="67"/>
      <c r="I923" s="116">
        <f t="shared" si="38"/>
        <v>87</v>
      </c>
      <c r="J923" s="67"/>
      <c r="K923" s="67">
        <v>11</v>
      </c>
      <c r="L923" s="67">
        <v>45.4</v>
      </c>
      <c r="M923" s="67">
        <v>5</v>
      </c>
      <c r="N923" s="67"/>
      <c r="O923" s="67">
        <v>34312</v>
      </c>
      <c r="P923" s="67">
        <f t="shared" si="37"/>
        <v>44605.599999999999</v>
      </c>
      <c r="Q923" s="67">
        <f t="shared" si="39"/>
        <v>68624</v>
      </c>
    </row>
    <row r="924" spans="1:17" ht="30" x14ac:dyDescent="0.25">
      <c r="A924" s="67" t="s">
        <v>37</v>
      </c>
      <c r="B924" s="67" t="s">
        <v>185</v>
      </c>
      <c r="C924" s="67" t="s">
        <v>384</v>
      </c>
      <c r="D924" s="67">
        <v>11</v>
      </c>
      <c r="E924" s="67"/>
      <c r="F924" s="67">
        <v>168</v>
      </c>
      <c r="G924" s="67">
        <v>674</v>
      </c>
      <c r="H924" s="67"/>
      <c r="I924" s="116">
        <f t="shared" si="38"/>
        <v>853</v>
      </c>
      <c r="J924" s="67"/>
      <c r="K924" s="67">
        <v>18</v>
      </c>
      <c r="L924" s="67">
        <v>63</v>
      </c>
      <c r="M924" s="67"/>
      <c r="N924" s="67"/>
      <c r="O924" s="67">
        <v>29543</v>
      </c>
      <c r="P924" s="67">
        <f t="shared" si="37"/>
        <v>38405.9</v>
      </c>
      <c r="Q924" s="67">
        <f t="shared" si="39"/>
        <v>59086</v>
      </c>
    </row>
    <row r="925" spans="1:17" x14ac:dyDescent="0.25">
      <c r="A925" s="67" t="s">
        <v>37</v>
      </c>
      <c r="B925" s="67" t="s">
        <v>185</v>
      </c>
      <c r="C925" s="67" t="s">
        <v>463</v>
      </c>
      <c r="D925" s="67"/>
      <c r="E925" s="67"/>
      <c r="F925" s="67">
        <v>79</v>
      </c>
      <c r="G925" s="67">
        <v>120</v>
      </c>
      <c r="H925" s="67"/>
      <c r="I925" s="116">
        <f t="shared" si="38"/>
        <v>199</v>
      </c>
      <c r="J925" s="67"/>
      <c r="K925" s="67">
        <v>18</v>
      </c>
      <c r="L925" s="67">
        <v>45</v>
      </c>
      <c r="M925" s="67"/>
      <c r="N925" s="67"/>
      <c r="O925" s="67">
        <v>28413</v>
      </c>
      <c r="P925" s="67">
        <f t="shared" si="37"/>
        <v>36936.9</v>
      </c>
      <c r="Q925" s="67">
        <f t="shared" si="39"/>
        <v>56826</v>
      </c>
    </row>
    <row r="926" spans="1:17" ht="45" x14ac:dyDescent="0.25">
      <c r="A926" s="67" t="s">
        <v>37</v>
      </c>
      <c r="B926" s="67" t="s">
        <v>185</v>
      </c>
      <c r="C926" s="67" t="s">
        <v>383</v>
      </c>
      <c r="D926" s="67"/>
      <c r="E926" s="67"/>
      <c r="F926" s="67">
        <v>99</v>
      </c>
      <c r="G926" s="67">
        <v>315</v>
      </c>
      <c r="H926" s="67"/>
      <c r="I926" s="116">
        <f t="shared" si="38"/>
        <v>414</v>
      </c>
      <c r="J926" s="67"/>
      <c r="K926" s="67"/>
      <c r="L926" s="67"/>
      <c r="M926" s="67"/>
      <c r="N926" s="67"/>
      <c r="O926" s="67">
        <v>29259</v>
      </c>
      <c r="P926" s="67">
        <f t="shared" si="37"/>
        <v>38036.700000000004</v>
      </c>
      <c r="Q926" s="67">
        <f t="shared" si="39"/>
        <v>58518</v>
      </c>
    </row>
    <row r="927" spans="1:17" x14ac:dyDescent="0.25">
      <c r="A927" s="67" t="s">
        <v>37</v>
      </c>
      <c r="B927" s="67" t="s">
        <v>185</v>
      </c>
      <c r="C927" s="67" t="s">
        <v>244</v>
      </c>
      <c r="D927" s="67">
        <v>24</v>
      </c>
      <c r="E927" s="67"/>
      <c r="F927" s="67">
        <v>43</v>
      </c>
      <c r="G927" s="67">
        <v>106</v>
      </c>
      <c r="H927" s="67"/>
      <c r="I927" s="116">
        <f t="shared" si="38"/>
        <v>173</v>
      </c>
      <c r="J927" s="67"/>
      <c r="K927" s="67">
        <v>12</v>
      </c>
      <c r="L927" s="67"/>
      <c r="M927" s="67">
        <v>9</v>
      </c>
      <c r="N927" s="67"/>
      <c r="O927" s="67">
        <v>28565</v>
      </c>
      <c r="P927" s="67">
        <f t="shared" ref="P927:P932" si="40">O927*130%</f>
        <v>37134.5</v>
      </c>
      <c r="Q927" s="67">
        <f t="shared" si="39"/>
        <v>57130</v>
      </c>
    </row>
    <row r="928" spans="1:17" x14ac:dyDescent="0.25">
      <c r="A928" s="67" t="s">
        <v>37</v>
      </c>
      <c r="B928" s="67" t="s">
        <v>185</v>
      </c>
      <c r="C928" s="67" t="s">
        <v>188</v>
      </c>
      <c r="D928" s="67"/>
      <c r="E928" s="67"/>
      <c r="F928" s="67">
        <v>482</v>
      </c>
      <c r="G928" s="67">
        <v>1001</v>
      </c>
      <c r="H928" s="67"/>
      <c r="I928" s="116">
        <f t="shared" si="38"/>
        <v>1483</v>
      </c>
      <c r="J928" s="67"/>
      <c r="K928" s="67"/>
      <c r="L928" s="67"/>
      <c r="M928" s="67">
        <f>1089+1030+1048</f>
        <v>3167</v>
      </c>
      <c r="N928" s="67"/>
      <c r="O928" s="67">
        <v>28251</v>
      </c>
      <c r="P928" s="67">
        <f t="shared" si="40"/>
        <v>36726.300000000003</v>
      </c>
      <c r="Q928" s="67">
        <f t="shared" si="39"/>
        <v>56502</v>
      </c>
    </row>
    <row r="929" spans="1:17" x14ac:dyDescent="0.25">
      <c r="A929" s="67" t="s">
        <v>37</v>
      </c>
      <c r="B929" s="67" t="s">
        <v>185</v>
      </c>
      <c r="C929" s="67" t="s">
        <v>562</v>
      </c>
      <c r="D929" s="67">
        <v>10</v>
      </c>
      <c r="E929" s="67"/>
      <c r="F929" s="67">
        <v>36</v>
      </c>
      <c r="G929" s="67"/>
      <c r="H929" s="67"/>
      <c r="I929" s="116">
        <f t="shared" si="38"/>
        <v>46</v>
      </c>
      <c r="J929" s="67"/>
      <c r="K929" s="67"/>
      <c r="L929" s="67"/>
      <c r="M929" s="67">
        <v>9</v>
      </c>
      <c r="N929" s="67"/>
      <c r="O929" s="67">
        <v>28996</v>
      </c>
      <c r="P929" s="67">
        <f t="shared" si="40"/>
        <v>37694.800000000003</v>
      </c>
      <c r="Q929" s="67">
        <f t="shared" si="39"/>
        <v>57992</v>
      </c>
    </row>
    <row r="930" spans="1:17" ht="30" x14ac:dyDescent="0.25">
      <c r="A930" s="67" t="s">
        <v>37</v>
      </c>
      <c r="B930" s="67" t="s">
        <v>186</v>
      </c>
      <c r="C930" s="67" t="s">
        <v>358</v>
      </c>
      <c r="D930" s="67"/>
      <c r="E930" s="67"/>
      <c r="F930" s="67">
        <v>28</v>
      </c>
      <c r="G930" s="67"/>
      <c r="H930" s="67"/>
      <c r="I930" s="116">
        <f>D930+F930+G930</f>
        <v>28</v>
      </c>
      <c r="J930" s="67"/>
      <c r="K930" s="67">
        <v>11</v>
      </c>
      <c r="L930" s="67">
        <v>79</v>
      </c>
      <c r="M930" s="67"/>
      <c r="N930" s="67"/>
      <c r="O930" s="67">
        <v>26950</v>
      </c>
      <c r="P930" s="67">
        <f t="shared" si="40"/>
        <v>35035</v>
      </c>
      <c r="Q930" s="67">
        <f t="shared" si="39"/>
        <v>53900</v>
      </c>
    </row>
    <row r="931" spans="1:17" ht="30" x14ac:dyDescent="0.25">
      <c r="A931" s="67" t="s">
        <v>37</v>
      </c>
      <c r="B931" s="67" t="s">
        <v>186</v>
      </c>
      <c r="C931" s="67" t="s">
        <v>698</v>
      </c>
      <c r="D931" s="67"/>
      <c r="E931" s="67"/>
      <c r="F931" s="67">
        <v>15</v>
      </c>
      <c r="G931" s="67"/>
      <c r="H931" s="67"/>
      <c r="I931" s="116">
        <f t="shared" ref="I931:I941" si="41">D931+F931+G931</f>
        <v>15</v>
      </c>
      <c r="J931" s="67"/>
      <c r="K931" s="67">
        <v>10</v>
      </c>
      <c r="L931" s="67"/>
      <c r="M931" s="67"/>
      <c r="N931" s="67"/>
      <c r="O931" s="67">
        <v>26950</v>
      </c>
      <c r="P931" s="67">
        <f t="shared" si="40"/>
        <v>35035</v>
      </c>
      <c r="Q931" s="67">
        <f t="shared" si="39"/>
        <v>53900</v>
      </c>
    </row>
    <row r="932" spans="1:17" x14ac:dyDescent="0.25">
      <c r="A932" s="67" t="s">
        <v>37</v>
      </c>
      <c r="B932" s="67" t="s">
        <v>186</v>
      </c>
      <c r="C932" s="67" t="s">
        <v>373</v>
      </c>
      <c r="D932" s="67"/>
      <c r="E932" s="67"/>
      <c r="F932" s="67">
        <v>29</v>
      </c>
      <c r="G932" s="67"/>
      <c r="H932" s="67"/>
      <c r="I932" s="116">
        <f t="shared" si="41"/>
        <v>29</v>
      </c>
      <c r="J932" s="67"/>
      <c r="K932" s="67">
        <v>10</v>
      </c>
      <c r="L932" s="67">
        <v>89</v>
      </c>
      <c r="M932" s="67"/>
      <c r="N932" s="67"/>
      <c r="O932" s="67">
        <v>26950</v>
      </c>
      <c r="P932" s="67">
        <f t="shared" si="40"/>
        <v>35035</v>
      </c>
      <c r="Q932" s="67">
        <f t="shared" si="39"/>
        <v>53900</v>
      </c>
    </row>
    <row r="933" spans="1:17" x14ac:dyDescent="0.25">
      <c r="A933" s="67" t="s">
        <v>37</v>
      </c>
      <c r="B933" s="67" t="s">
        <v>186</v>
      </c>
      <c r="C933" s="67" t="s">
        <v>684</v>
      </c>
      <c r="D933" s="67"/>
      <c r="E933" s="67"/>
      <c r="F933" s="67">
        <v>12</v>
      </c>
      <c r="G933" s="67"/>
      <c r="H933" s="67"/>
      <c r="I933" s="116">
        <f t="shared" si="41"/>
        <v>12</v>
      </c>
      <c r="J933" s="67"/>
      <c r="K933" s="67">
        <v>6</v>
      </c>
      <c r="L933" s="67">
        <v>86</v>
      </c>
      <c r="M933" s="67">
        <v>1</v>
      </c>
      <c r="N933" s="67"/>
      <c r="O933" s="67">
        <v>26950</v>
      </c>
      <c r="P933" s="67">
        <f>O933*130%</f>
        <v>35035</v>
      </c>
      <c r="Q933" s="67">
        <f t="shared" si="39"/>
        <v>53900</v>
      </c>
    </row>
    <row r="934" spans="1:17" x14ac:dyDescent="0.25">
      <c r="A934" s="67" t="s">
        <v>37</v>
      </c>
      <c r="B934" s="67" t="s">
        <v>186</v>
      </c>
      <c r="C934" s="67" t="s">
        <v>357</v>
      </c>
      <c r="D934" s="67"/>
      <c r="E934" s="67"/>
      <c r="F934" s="67">
        <v>5</v>
      </c>
      <c r="G934" s="67"/>
      <c r="H934" s="67"/>
      <c r="I934" s="116">
        <f t="shared" si="41"/>
        <v>5</v>
      </c>
      <c r="J934" s="67"/>
      <c r="K934" s="67"/>
      <c r="L934" s="67"/>
      <c r="M934" s="67"/>
      <c r="N934" s="67"/>
      <c r="O934" s="67">
        <v>26950</v>
      </c>
      <c r="P934" s="67">
        <f>O934*130%</f>
        <v>35035</v>
      </c>
      <c r="Q934" s="67">
        <f t="shared" si="39"/>
        <v>53900</v>
      </c>
    </row>
    <row r="935" spans="1:17" ht="30" x14ac:dyDescent="0.25">
      <c r="A935" s="67" t="s">
        <v>37</v>
      </c>
      <c r="B935" s="67" t="s">
        <v>186</v>
      </c>
      <c r="C935" s="67" t="s">
        <v>1052</v>
      </c>
      <c r="D935" s="67"/>
      <c r="E935" s="67"/>
      <c r="F935" s="67">
        <v>21</v>
      </c>
      <c r="G935" s="67"/>
      <c r="H935" s="67"/>
      <c r="I935" s="116">
        <f t="shared" si="41"/>
        <v>21</v>
      </c>
      <c r="J935" s="67"/>
      <c r="K935" s="67">
        <v>6</v>
      </c>
      <c r="L935" s="67">
        <v>60</v>
      </c>
      <c r="M935" s="67"/>
      <c r="N935" s="67"/>
      <c r="O935" s="67">
        <v>26950</v>
      </c>
      <c r="P935" s="67">
        <f>O935*130%</f>
        <v>35035</v>
      </c>
      <c r="Q935" s="67">
        <f t="shared" si="39"/>
        <v>53900</v>
      </c>
    </row>
    <row r="936" spans="1:17" ht="30" x14ac:dyDescent="0.25">
      <c r="A936" s="67" t="s">
        <v>37</v>
      </c>
      <c r="B936" s="67" t="s">
        <v>186</v>
      </c>
      <c r="C936" s="67" t="s">
        <v>1053</v>
      </c>
      <c r="D936" s="67"/>
      <c r="E936" s="67"/>
      <c r="F936" s="67">
        <v>9</v>
      </c>
      <c r="G936" s="67"/>
      <c r="H936" s="67"/>
      <c r="I936" s="116">
        <f t="shared" si="41"/>
        <v>9</v>
      </c>
      <c r="J936" s="67"/>
      <c r="K936" s="67"/>
      <c r="L936" s="67">
        <v>80</v>
      </c>
      <c r="M936" s="67"/>
      <c r="N936" s="67"/>
      <c r="O936" s="67">
        <v>26950</v>
      </c>
      <c r="P936" s="67">
        <f>O936*130%</f>
        <v>35035</v>
      </c>
      <c r="Q936" s="67">
        <f t="shared" si="39"/>
        <v>53900</v>
      </c>
    </row>
    <row r="937" spans="1:17" ht="30" x14ac:dyDescent="0.25">
      <c r="A937" s="67" t="s">
        <v>37</v>
      </c>
      <c r="B937" s="67" t="s">
        <v>186</v>
      </c>
      <c r="C937" s="67" t="s">
        <v>371</v>
      </c>
      <c r="D937" s="67"/>
      <c r="E937" s="67"/>
      <c r="F937" s="67">
        <v>14</v>
      </c>
      <c r="G937" s="67"/>
      <c r="H937" s="67"/>
      <c r="I937" s="116">
        <f t="shared" si="41"/>
        <v>14</v>
      </c>
      <c r="J937" s="67"/>
      <c r="K937" s="67">
        <v>9</v>
      </c>
      <c r="L937" s="67"/>
      <c r="M937" s="67"/>
      <c r="N937" s="67"/>
      <c r="O937" s="67">
        <v>26950</v>
      </c>
      <c r="P937" s="67">
        <f>O937*130%</f>
        <v>35035</v>
      </c>
      <c r="Q937" s="67">
        <f t="shared" si="39"/>
        <v>53900</v>
      </c>
    </row>
    <row r="938" spans="1:17" ht="30" x14ac:dyDescent="0.25">
      <c r="A938" s="67" t="s">
        <v>37</v>
      </c>
      <c r="B938" s="67" t="s">
        <v>186</v>
      </c>
      <c r="C938" s="67" t="s">
        <v>387</v>
      </c>
      <c r="D938" s="67"/>
      <c r="E938" s="67"/>
      <c r="F938" s="67">
        <v>4</v>
      </c>
      <c r="G938" s="67"/>
      <c r="H938" s="67"/>
      <c r="I938" s="116">
        <f t="shared" si="41"/>
        <v>4</v>
      </c>
      <c r="J938" s="67"/>
      <c r="K938" s="67"/>
      <c r="L938" s="67">
        <v>76</v>
      </c>
      <c r="M938" s="67"/>
      <c r="N938" s="67"/>
      <c r="O938" s="67">
        <v>25850</v>
      </c>
      <c r="P938" s="67">
        <f t="shared" ref="P938:P944" si="42">O938*130%</f>
        <v>33605</v>
      </c>
      <c r="Q938" s="67">
        <f t="shared" si="39"/>
        <v>51700</v>
      </c>
    </row>
    <row r="939" spans="1:17" ht="60" x14ac:dyDescent="0.25">
      <c r="A939" s="67" t="s">
        <v>37</v>
      </c>
      <c r="B939" s="67" t="s">
        <v>186</v>
      </c>
      <c r="C939" s="67" t="s">
        <v>1054</v>
      </c>
      <c r="D939" s="67"/>
      <c r="E939" s="67"/>
      <c r="F939" s="67">
        <v>4</v>
      </c>
      <c r="G939" s="67"/>
      <c r="H939" s="67"/>
      <c r="I939" s="116">
        <f t="shared" si="41"/>
        <v>4</v>
      </c>
      <c r="J939" s="67"/>
      <c r="K939" s="67">
        <v>4</v>
      </c>
      <c r="L939" s="67">
        <v>79</v>
      </c>
      <c r="M939" s="67"/>
      <c r="N939" s="67"/>
      <c r="O939" s="67">
        <v>26950</v>
      </c>
      <c r="P939" s="67">
        <f t="shared" si="42"/>
        <v>35035</v>
      </c>
      <c r="Q939" s="67">
        <f t="shared" si="39"/>
        <v>53900</v>
      </c>
    </row>
    <row r="940" spans="1:17" ht="30" x14ac:dyDescent="0.25">
      <c r="A940" s="67" t="s">
        <v>37</v>
      </c>
      <c r="B940" s="67" t="s">
        <v>186</v>
      </c>
      <c r="C940" s="67" t="s">
        <v>271</v>
      </c>
      <c r="D940" s="67"/>
      <c r="E940" s="67"/>
      <c r="F940" s="67">
        <v>16</v>
      </c>
      <c r="G940" s="67"/>
      <c r="H940" s="67"/>
      <c r="I940" s="116">
        <f t="shared" si="41"/>
        <v>16</v>
      </c>
      <c r="J940" s="67"/>
      <c r="K940" s="67">
        <v>5</v>
      </c>
      <c r="L940" s="67">
        <v>87</v>
      </c>
      <c r="M940" s="67">
        <v>4</v>
      </c>
      <c r="N940" s="67"/>
      <c r="O940" s="67">
        <v>25850</v>
      </c>
      <c r="P940" s="67">
        <f t="shared" si="42"/>
        <v>33605</v>
      </c>
      <c r="Q940" s="67">
        <f t="shared" si="39"/>
        <v>51700</v>
      </c>
    </row>
    <row r="941" spans="1:17" x14ac:dyDescent="0.25">
      <c r="A941" s="67" t="s">
        <v>37</v>
      </c>
      <c r="B941" s="67" t="s">
        <v>186</v>
      </c>
      <c r="C941" s="67" t="s">
        <v>1055</v>
      </c>
      <c r="D941" s="67"/>
      <c r="E941" s="67"/>
      <c r="F941" s="67">
        <v>17</v>
      </c>
      <c r="G941" s="67"/>
      <c r="H941" s="67"/>
      <c r="I941" s="116">
        <f t="shared" si="41"/>
        <v>17</v>
      </c>
      <c r="J941" s="67"/>
      <c r="K941" s="67"/>
      <c r="L941" s="67">
        <v>50</v>
      </c>
      <c r="M941" s="67">
        <v>1</v>
      </c>
      <c r="N941" s="67"/>
      <c r="O941" s="67">
        <v>26216</v>
      </c>
      <c r="P941" s="67">
        <f t="shared" si="42"/>
        <v>34080.800000000003</v>
      </c>
      <c r="Q941" s="67">
        <f t="shared" si="39"/>
        <v>52432</v>
      </c>
    </row>
    <row r="942" spans="1:17" x14ac:dyDescent="0.25">
      <c r="A942" s="67" t="s">
        <v>37</v>
      </c>
      <c r="B942" s="67" t="s">
        <v>266</v>
      </c>
      <c r="C942" s="67" t="s">
        <v>527</v>
      </c>
      <c r="D942" s="67">
        <v>39</v>
      </c>
      <c r="E942" s="67"/>
      <c r="F942" s="67">
        <v>158</v>
      </c>
      <c r="G942" s="67">
        <v>271</v>
      </c>
      <c r="H942" s="67"/>
      <c r="I942" s="116">
        <f>G942+F942+D942</f>
        <v>468</v>
      </c>
      <c r="J942" s="67">
        <v>4</v>
      </c>
      <c r="K942" s="67">
        <v>6</v>
      </c>
      <c r="L942" s="67">
        <v>58.3</v>
      </c>
      <c r="M942" s="67">
        <v>583</v>
      </c>
      <c r="N942" s="67"/>
      <c r="O942" s="67">
        <v>31233</v>
      </c>
      <c r="P942" s="67">
        <f t="shared" si="42"/>
        <v>40602.9</v>
      </c>
      <c r="Q942" s="67">
        <f>O942*200%</f>
        <v>62466</v>
      </c>
    </row>
    <row r="943" spans="1:17" x14ac:dyDescent="0.25">
      <c r="A943" s="67" t="s">
        <v>37</v>
      </c>
      <c r="B943" s="67" t="s">
        <v>266</v>
      </c>
      <c r="C943" s="67" t="s">
        <v>463</v>
      </c>
      <c r="D943" s="67"/>
      <c r="E943" s="67"/>
      <c r="F943" s="67">
        <v>111</v>
      </c>
      <c r="G943" s="67"/>
      <c r="H943" s="67"/>
      <c r="I943" s="116">
        <f>G943+F943+D943</f>
        <v>111</v>
      </c>
      <c r="J943" s="67"/>
      <c r="K943" s="67">
        <v>12</v>
      </c>
      <c r="L943" s="67"/>
      <c r="M943" s="67">
        <v>6</v>
      </c>
      <c r="N943" s="67"/>
      <c r="O943" s="67">
        <v>31556</v>
      </c>
      <c r="P943" s="67">
        <f t="shared" si="42"/>
        <v>41022.800000000003</v>
      </c>
      <c r="Q943" s="67">
        <f>O943*200%</f>
        <v>63112</v>
      </c>
    </row>
    <row r="944" spans="1:17" x14ac:dyDescent="0.25">
      <c r="A944" s="67" t="s">
        <v>37</v>
      </c>
      <c r="B944" s="67" t="s">
        <v>266</v>
      </c>
      <c r="C944" s="67" t="s">
        <v>834</v>
      </c>
      <c r="D944" s="67">
        <v>0</v>
      </c>
      <c r="E944" s="67"/>
      <c r="F944" s="67">
        <v>57</v>
      </c>
      <c r="G944" s="67"/>
      <c r="H944" s="67"/>
      <c r="I944" s="116">
        <f>G944+F944+D944</f>
        <v>57</v>
      </c>
      <c r="J944" s="67"/>
      <c r="K944" s="67">
        <v>17</v>
      </c>
      <c r="L944" s="67"/>
      <c r="M944" s="67">
        <v>9</v>
      </c>
      <c r="N944" s="67"/>
      <c r="O944" s="67">
        <v>30690</v>
      </c>
      <c r="P944" s="67">
        <f t="shared" si="42"/>
        <v>39897</v>
      </c>
      <c r="Q944" s="67">
        <f>O944*200%</f>
        <v>61380</v>
      </c>
    </row>
    <row r="945" spans="1:17" x14ac:dyDescent="0.25">
      <c r="A945" s="116" t="s">
        <v>37</v>
      </c>
      <c r="B945" s="116"/>
      <c r="C945" s="116"/>
      <c r="D945" s="116">
        <f>SUM(D897:D944)</f>
        <v>821</v>
      </c>
      <c r="E945" s="116">
        <f t="shared" ref="E945:N945" si="43">SUM(E897:E944)</f>
        <v>0</v>
      </c>
      <c r="F945" s="116">
        <f t="shared" si="43"/>
        <v>3934</v>
      </c>
      <c r="G945" s="116">
        <f t="shared" si="43"/>
        <v>7011</v>
      </c>
      <c r="H945" s="116">
        <f t="shared" si="43"/>
        <v>0</v>
      </c>
      <c r="I945" s="116">
        <f t="shared" si="43"/>
        <v>11766</v>
      </c>
      <c r="J945" s="116">
        <f t="shared" si="43"/>
        <v>126</v>
      </c>
      <c r="K945" s="116">
        <f t="shared" si="43"/>
        <v>415</v>
      </c>
      <c r="L945" s="116">
        <v>64.2</v>
      </c>
      <c r="M945" s="116">
        <f t="shared" si="43"/>
        <v>10615</v>
      </c>
      <c r="N945" s="116">
        <f t="shared" si="43"/>
        <v>9</v>
      </c>
      <c r="O945" s="116"/>
      <c r="P945" s="116"/>
      <c r="Q945" s="116"/>
    </row>
    <row r="946" spans="1:17" x14ac:dyDescent="0.25">
      <c r="A946" s="22" t="s">
        <v>130</v>
      </c>
    </row>
    <row r="947" spans="1:17" x14ac:dyDescent="0.25">
      <c r="A947" s="67" t="s">
        <v>38</v>
      </c>
      <c r="B947" s="67" t="s">
        <v>185</v>
      </c>
      <c r="C947" s="67" t="s">
        <v>246</v>
      </c>
      <c r="D947" s="67">
        <v>134</v>
      </c>
      <c r="E947" s="67"/>
      <c r="F947" s="67">
        <v>338</v>
      </c>
      <c r="G947" s="67">
        <v>3441</v>
      </c>
      <c r="H947" s="67"/>
      <c r="I947" s="116">
        <f>SUM(D947:H947)</f>
        <v>3913</v>
      </c>
      <c r="J947" s="67">
        <v>31</v>
      </c>
      <c r="K947" s="67">
        <v>423</v>
      </c>
      <c r="L947" s="67"/>
      <c r="M947" s="67">
        <v>1957</v>
      </c>
      <c r="N947" s="67"/>
      <c r="O947" s="67">
        <v>26000</v>
      </c>
      <c r="P947" s="67">
        <v>33000</v>
      </c>
    </row>
    <row r="948" spans="1:17" x14ac:dyDescent="0.25">
      <c r="A948" s="67" t="s">
        <v>38</v>
      </c>
      <c r="B948" s="67" t="s">
        <v>185</v>
      </c>
      <c r="C948" s="67" t="s">
        <v>477</v>
      </c>
      <c r="D948" s="67">
        <v>52</v>
      </c>
      <c r="E948" s="67"/>
      <c r="F948" s="67">
        <v>32</v>
      </c>
      <c r="G948" s="67">
        <v>223</v>
      </c>
      <c r="H948" s="67"/>
      <c r="I948" s="116">
        <f t="shared" ref="I948:I956" si="44">SUM(D948:H948)</f>
        <v>307</v>
      </c>
      <c r="J948" s="67">
        <v>12</v>
      </c>
      <c r="K948" s="67"/>
      <c r="L948" s="67"/>
      <c r="M948" s="67">
        <v>171</v>
      </c>
      <c r="N948" s="67"/>
      <c r="O948" s="67">
        <v>24000</v>
      </c>
      <c r="P948" s="67">
        <v>33000</v>
      </c>
    </row>
    <row r="949" spans="1:17" ht="30" x14ac:dyDescent="0.25">
      <c r="A949" s="67" t="s">
        <v>38</v>
      </c>
      <c r="B949" s="67" t="s">
        <v>185</v>
      </c>
      <c r="C949" s="67" t="s">
        <v>375</v>
      </c>
      <c r="D949" s="67"/>
      <c r="E949" s="67"/>
      <c r="F949" s="67">
        <v>58</v>
      </c>
      <c r="G949" s="67">
        <v>141</v>
      </c>
      <c r="H949" s="67"/>
      <c r="I949" s="116">
        <f t="shared" si="44"/>
        <v>199</v>
      </c>
      <c r="J949" s="67"/>
      <c r="K949" s="67">
        <v>8</v>
      </c>
      <c r="L949" s="67"/>
      <c r="M949" s="67">
        <v>115</v>
      </c>
      <c r="N949" s="67"/>
      <c r="O949" s="67">
        <v>24000</v>
      </c>
      <c r="P949" s="67">
        <v>33000</v>
      </c>
    </row>
    <row r="950" spans="1:17" x14ac:dyDescent="0.25">
      <c r="A950" s="67" t="s">
        <v>38</v>
      </c>
      <c r="B950" s="67" t="s">
        <v>185</v>
      </c>
      <c r="C950" s="67" t="s">
        <v>267</v>
      </c>
      <c r="D950" s="67">
        <f>123+82</f>
        <v>205</v>
      </c>
      <c r="E950" s="67"/>
      <c r="F950" s="67">
        <v>1047</v>
      </c>
      <c r="G950" s="67">
        <v>630</v>
      </c>
      <c r="H950" s="67"/>
      <c r="I950" s="116">
        <f t="shared" si="44"/>
        <v>1882</v>
      </c>
      <c r="J950" s="67">
        <v>47</v>
      </c>
      <c r="K950" s="67">
        <v>129</v>
      </c>
      <c r="L950" s="67"/>
      <c r="M950" s="67">
        <v>1262</v>
      </c>
      <c r="N950" s="67"/>
      <c r="O950" s="67">
        <v>24000</v>
      </c>
      <c r="P950" s="67">
        <v>33000</v>
      </c>
    </row>
    <row r="951" spans="1:17" ht="30" x14ac:dyDescent="0.25">
      <c r="A951" s="67" t="s">
        <v>38</v>
      </c>
      <c r="B951" s="67" t="s">
        <v>185</v>
      </c>
      <c r="C951" s="67" t="s">
        <v>478</v>
      </c>
      <c r="D951" s="67">
        <v>40</v>
      </c>
      <c r="E951" s="67"/>
      <c r="F951" s="67">
        <v>147</v>
      </c>
      <c r="G951" s="67">
        <v>295</v>
      </c>
      <c r="H951" s="67"/>
      <c r="I951" s="116">
        <f t="shared" si="44"/>
        <v>482</v>
      </c>
      <c r="J951" s="67">
        <v>10</v>
      </c>
      <c r="K951" s="67">
        <v>4</v>
      </c>
      <c r="L951" s="67"/>
      <c r="M951" s="67">
        <v>416</v>
      </c>
      <c r="N951" s="67"/>
      <c r="O951" s="67">
        <v>24000</v>
      </c>
      <c r="P951" s="67">
        <v>33000</v>
      </c>
    </row>
    <row r="952" spans="1:17" x14ac:dyDescent="0.25">
      <c r="A952" s="67" t="s">
        <v>38</v>
      </c>
      <c r="B952" s="67" t="s">
        <v>185</v>
      </c>
      <c r="C952" s="67" t="s">
        <v>244</v>
      </c>
      <c r="D952" s="67"/>
      <c r="E952" s="67"/>
      <c r="F952" s="67">
        <v>26</v>
      </c>
      <c r="G952" s="67">
        <v>95</v>
      </c>
      <c r="H952" s="67"/>
      <c r="I952" s="116">
        <f t="shared" si="44"/>
        <v>121</v>
      </c>
      <c r="J952" s="67"/>
      <c r="K952" s="67">
        <v>43</v>
      </c>
      <c r="L952" s="67"/>
      <c r="M952" s="67">
        <v>26</v>
      </c>
      <c r="N952" s="67"/>
      <c r="O952" s="67">
        <v>24000</v>
      </c>
      <c r="P952" s="67">
        <v>33000</v>
      </c>
    </row>
    <row r="953" spans="1:17" ht="30" x14ac:dyDescent="0.25">
      <c r="A953" s="67" t="s">
        <v>38</v>
      </c>
      <c r="B953" s="67" t="s">
        <v>185</v>
      </c>
      <c r="C953" s="67" t="s">
        <v>474</v>
      </c>
      <c r="D953" s="67">
        <v>126</v>
      </c>
      <c r="E953" s="67"/>
      <c r="F953" s="67">
        <v>136</v>
      </c>
      <c r="G953" s="67">
        <v>524</v>
      </c>
      <c r="H953" s="67"/>
      <c r="I953" s="116">
        <f t="shared" si="44"/>
        <v>786</v>
      </c>
      <c r="J953" s="67">
        <v>8</v>
      </c>
      <c r="K953" s="67">
        <v>42</v>
      </c>
      <c r="L953" s="67"/>
      <c r="M953" s="67">
        <v>541</v>
      </c>
      <c r="N953" s="67"/>
      <c r="O953" s="67">
        <v>24000</v>
      </c>
      <c r="P953" s="67">
        <v>33000</v>
      </c>
    </row>
    <row r="954" spans="1:17" ht="30" x14ac:dyDescent="0.25">
      <c r="A954" s="67" t="s">
        <v>38</v>
      </c>
      <c r="B954" s="67" t="s">
        <v>185</v>
      </c>
      <c r="C954" s="67" t="s">
        <v>479</v>
      </c>
      <c r="D954" s="67">
        <v>96</v>
      </c>
      <c r="E954" s="67"/>
      <c r="F954" s="67">
        <v>292</v>
      </c>
      <c r="G954" s="67">
        <v>865</v>
      </c>
      <c r="H954" s="67"/>
      <c r="I954" s="116">
        <f t="shared" si="44"/>
        <v>1253</v>
      </c>
      <c r="J954" s="67">
        <v>23</v>
      </c>
      <c r="K954" s="67">
        <v>52</v>
      </c>
      <c r="L954" s="67"/>
      <c r="M954" s="67">
        <v>1024</v>
      </c>
      <c r="N954" s="67"/>
      <c r="O954" s="67">
        <v>24000</v>
      </c>
      <c r="P954" s="67">
        <v>33000</v>
      </c>
    </row>
    <row r="955" spans="1:17" x14ac:dyDescent="0.25">
      <c r="A955" s="67" t="s">
        <v>38</v>
      </c>
      <c r="B955" s="67" t="s">
        <v>185</v>
      </c>
      <c r="C955" s="67" t="s">
        <v>245</v>
      </c>
      <c r="D955" s="67"/>
      <c r="E955" s="67"/>
      <c r="F955" s="67">
        <v>123</v>
      </c>
      <c r="G955" s="67">
        <v>508</v>
      </c>
      <c r="H955" s="67"/>
      <c r="I955" s="116">
        <f t="shared" si="44"/>
        <v>631</v>
      </c>
      <c r="J955" s="67"/>
      <c r="K955" s="67"/>
      <c r="L955" s="67"/>
      <c r="M955" s="67">
        <v>631</v>
      </c>
      <c r="N955" s="67"/>
      <c r="O955" s="67">
        <v>24000</v>
      </c>
      <c r="P955" s="67">
        <v>33000</v>
      </c>
    </row>
    <row r="956" spans="1:17" x14ac:dyDescent="0.25">
      <c r="A956" s="67" t="s">
        <v>38</v>
      </c>
      <c r="B956" s="67" t="s">
        <v>185</v>
      </c>
      <c r="C956" s="67" t="s">
        <v>480</v>
      </c>
      <c r="D956" s="67">
        <v>34</v>
      </c>
      <c r="E956" s="67"/>
      <c r="F956" s="67">
        <v>280</v>
      </c>
      <c r="G956" s="67">
        <v>1299</v>
      </c>
      <c r="H956" s="67"/>
      <c r="I956" s="116">
        <f t="shared" si="44"/>
        <v>1613</v>
      </c>
      <c r="J956" s="67">
        <v>6</v>
      </c>
      <c r="K956" s="67">
        <v>126</v>
      </c>
      <c r="L956" s="67"/>
      <c r="M956" s="67">
        <v>913</v>
      </c>
      <c r="N956" s="67"/>
      <c r="O956" s="67">
        <v>24000</v>
      </c>
      <c r="P956" s="67">
        <v>33000</v>
      </c>
    </row>
    <row r="957" spans="1:17" x14ac:dyDescent="0.25">
      <c r="A957" s="67" t="s">
        <v>38</v>
      </c>
      <c r="B957" s="67" t="s">
        <v>185</v>
      </c>
      <c r="C957" s="67" t="s">
        <v>1057</v>
      </c>
      <c r="D957" s="67"/>
      <c r="E957" s="67"/>
      <c r="F957" s="67"/>
      <c r="G957" s="67"/>
      <c r="H957" s="67"/>
      <c r="I957" s="116"/>
      <c r="J957" s="67"/>
      <c r="K957" s="67"/>
      <c r="L957" s="67"/>
      <c r="M957" s="67"/>
      <c r="N957" s="67"/>
      <c r="O957" s="67">
        <v>24000</v>
      </c>
      <c r="P957" s="67">
        <v>33000</v>
      </c>
    </row>
    <row r="958" spans="1:17" x14ac:dyDescent="0.25">
      <c r="A958" s="67" t="s">
        <v>38</v>
      </c>
      <c r="B958" s="67" t="s">
        <v>185</v>
      </c>
      <c r="C958" s="67" t="s">
        <v>260</v>
      </c>
      <c r="D958" s="67">
        <v>0</v>
      </c>
      <c r="E958" s="67"/>
      <c r="F958" s="67">
        <v>9</v>
      </c>
      <c r="G958" s="67"/>
      <c r="H958" s="67"/>
      <c r="I958" s="116">
        <f>SUM(F958:H958)</f>
        <v>9</v>
      </c>
      <c r="J958" s="67"/>
      <c r="K958" s="67"/>
      <c r="L958" s="67"/>
      <c r="M958" s="67"/>
      <c r="N958" s="67"/>
      <c r="O958" s="67">
        <v>24000</v>
      </c>
      <c r="P958" s="67">
        <v>33000</v>
      </c>
    </row>
    <row r="959" spans="1:17" x14ac:dyDescent="0.25">
      <c r="A959" s="116" t="s">
        <v>38</v>
      </c>
      <c r="B959" s="116"/>
      <c r="C959" s="116"/>
      <c r="D959" s="116">
        <f>SUM(D947:D958)</f>
        <v>687</v>
      </c>
      <c r="E959" s="116">
        <f t="shared" ref="E959:M959" si="45">SUM(E947:E958)</f>
        <v>0</v>
      </c>
      <c r="F959" s="116">
        <f t="shared" si="45"/>
        <v>2488</v>
      </c>
      <c r="G959" s="116">
        <f t="shared" si="45"/>
        <v>8021</v>
      </c>
      <c r="H959" s="116">
        <f t="shared" si="45"/>
        <v>0</v>
      </c>
      <c r="I959" s="116">
        <f t="shared" si="45"/>
        <v>11196</v>
      </c>
      <c r="J959" s="116">
        <f t="shared" si="45"/>
        <v>137</v>
      </c>
      <c r="K959" s="116">
        <f t="shared" si="45"/>
        <v>827</v>
      </c>
      <c r="L959" s="116"/>
      <c r="M959" s="116">
        <f t="shared" si="45"/>
        <v>7056</v>
      </c>
      <c r="N959" s="116"/>
      <c r="O959" s="116"/>
      <c r="P959" s="116"/>
    </row>
    <row r="960" spans="1:17" x14ac:dyDescent="0.25">
      <c r="A960" s="22" t="s">
        <v>131</v>
      </c>
    </row>
    <row r="961" spans="1:16" ht="30" x14ac:dyDescent="0.25">
      <c r="A961" s="67" t="s">
        <v>39</v>
      </c>
      <c r="B961" s="67" t="s">
        <v>185</v>
      </c>
      <c r="C961" s="67" t="s">
        <v>479</v>
      </c>
      <c r="D961" s="67">
        <v>90</v>
      </c>
      <c r="E961" s="67"/>
      <c r="F961" s="67">
        <v>226</v>
      </c>
      <c r="G961" s="67">
        <v>368</v>
      </c>
      <c r="H961" s="67"/>
      <c r="I961" s="116">
        <f>SUM(D961:H961)</f>
        <v>684</v>
      </c>
      <c r="J961" s="67">
        <v>20</v>
      </c>
      <c r="K961" s="67">
        <v>13</v>
      </c>
      <c r="L961" s="130">
        <v>0.83</v>
      </c>
      <c r="M961" s="67">
        <v>552</v>
      </c>
      <c r="N961" s="67"/>
      <c r="O961" s="67">
        <v>27470</v>
      </c>
      <c r="P961" s="67">
        <v>41250</v>
      </c>
    </row>
    <row r="962" spans="1:16" x14ac:dyDescent="0.25">
      <c r="A962" s="67" t="s">
        <v>39</v>
      </c>
      <c r="B962" s="67" t="s">
        <v>185</v>
      </c>
      <c r="C962" s="67" t="s">
        <v>246</v>
      </c>
      <c r="D962" s="67">
        <v>100</v>
      </c>
      <c r="E962" s="67"/>
      <c r="F962" s="67">
        <v>311</v>
      </c>
      <c r="G962" s="67">
        <v>1860</v>
      </c>
      <c r="H962" s="67"/>
      <c r="I962" s="116">
        <f t="shared" ref="I962:I983" si="46">SUM(D962:H962)</f>
        <v>2271</v>
      </c>
      <c r="J962" s="67">
        <v>24</v>
      </c>
      <c r="K962" s="67">
        <v>169</v>
      </c>
      <c r="L962" s="130">
        <v>0.9</v>
      </c>
      <c r="M962" s="67">
        <v>1427</v>
      </c>
      <c r="N962" s="67"/>
      <c r="O962" s="67">
        <v>27470</v>
      </c>
      <c r="P962" s="67">
        <v>41250</v>
      </c>
    </row>
    <row r="963" spans="1:16" ht="30" x14ac:dyDescent="0.25">
      <c r="A963" s="67" t="s">
        <v>39</v>
      </c>
      <c r="B963" s="67" t="s">
        <v>185</v>
      </c>
      <c r="C963" s="67" t="s">
        <v>474</v>
      </c>
      <c r="D963" s="67">
        <v>100</v>
      </c>
      <c r="E963" s="67"/>
      <c r="F963" s="67">
        <v>167</v>
      </c>
      <c r="G963" s="67">
        <v>353</v>
      </c>
      <c r="H963" s="67"/>
      <c r="I963" s="116">
        <f t="shared" si="46"/>
        <v>620</v>
      </c>
      <c r="J963" s="67">
        <v>6</v>
      </c>
      <c r="K963" s="67">
        <v>33</v>
      </c>
      <c r="L963" s="130">
        <v>0.98</v>
      </c>
      <c r="M963" s="67">
        <v>447</v>
      </c>
      <c r="N963" s="67"/>
      <c r="O963" s="67">
        <v>27470</v>
      </c>
      <c r="P963" s="67">
        <v>41250</v>
      </c>
    </row>
    <row r="964" spans="1:16" x14ac:dyDescent="0.25">
      <c r="A964" s="67" t="s">
        <v>39</v>
      </c>
      <c r="B964" s="67" t="s">
        <v>185</v>
      </c>
      <c r="C964" s="67" t="s">
        <v>480</v>
      </c>
      <c r="D964" s="67">
        <v>49</v>
      </c>
      <c r="E964" s="67"/>
      <c r="F964" s="67">
        <v>218</v>
      </c>
      <c r="G964" s="67">
        <v>954</v>
      </c>
      <c r="H964" s="67"/>
      <c r="I964" s="116">
        <f t="shared" si="46"/>
        <v>1221</v>
      </c>
      <c r="J964" s="67">
        <v>12</v>
      </c>
      <c r="K964" s="67">
        <v>102</v>
      </c>
      <c r="L964" s="130">
        <v>0.9</v>
      </c>
      <c r="M964" s="67">
        <v>857</v>
      </c>
      <c r="N964" s="67"/>
      <c r="O964" s="67">
        <v>27470</v>
      </c>
      <c r="P964" s="67">
        <v>41250</v>
      </c>
    </row>
    <row r="965" spans="1:16" x14ac:dyDescent="0.25">
      <c r="A965" s="67" t="s">
        <v>39</v>
      </c>
      <c r="B965" s="67" t="s">
        <v>185</v>
      </c>
      <c r="C965" s="67" t="s">
        <v>684</v>
      </c>
      <c r="D965" s="67"/>
      <c r="E965" s="67"/>
      <c r="F965" s="67">
        <v>37</v>
      </c>
      <c r="G965" s="67">
        <v>39</v>
      </c>
      <c r="H965" s="67"/>
      <c r="I965" s="116">
        <f t="shared" si="46"/>
        <v>76</v>
      </c>
      <c r="J965" s="67"/>
      <c r="K965" s="67"/>
      <c r="L965" s="130" t="s">
        <v>770</v>
      </c>
      <c r="M965" s="67">
        <v>61</v>
      </c>
      <c r="N965" s="67"/>
      <c r="O965" s="67">
        <v>27470</v>
      </c>
      <c r="P965" s="67">
        <v>41250</v>
      </c>
    </row>
    <row r="966" spans="1:16" ht="30" x14ac:dyDescent="0.25">
      <c r="A966" s="67" t="s">
        <v>39</v>
      </c>
      <c r="B966" s="67" t="s">
        <v>185</v>
      </c>
      <c r="C966" s="67" t="s">
        <v>375</v>
      </c>
      <c r="D966" s="67"/>
      <c r="E966" s="67"/>
      <c r="F966" s="67">
        <v>50</v>
      </c>
      <c r="G966" s="67">
        <v>28</v>
      </c>
      <c r="H966" s="67"/>
      <c r="I966" s="116">
        <f t="shared" si="46"/>
        <v>78</v>
      </c>
      <c r="J966" s="67"/>
      <c r="K966" s="67"/>
      <c r="L966" s="130" t="s">
        <v>770</v>
      </c>
      <c r="M966" s="67">
        <v>68</v>
      </c>
      <c r="N966" s="67"/>
      <c r="O966" s="67">
        <v>27470</v>
      </c>
      <c r="P966" s="67">
        <v>41250</v>
      </c>
    </row>
    <row r="967" spans="1:16" x14ac:dyDescent="0.25">
      <c r="A967" s="67" t="s">
        <v>39</v>
      </c>
      <c r="B967" s="67" t="s">
        <v>185</v>
      </c>
      <c r="C967" s="67" t="s">
        <v>245</v>
      </c>
      <c r="D967" s="67"/>
      <c r="E967" s="67"/>
      <c r="F967" s="67">
        <v>71</v>
      </c>
      <c r="G967" s="67"/>
      <c r="H967" s="67"/>
      <c r="I967" s="116">
        <f t="shared" si="46"/>
        <v>71</v>
      </c>
      <c r="J967" s="67"/>
      <c r="K967" s="67"/>
      <c r="L967" s="130" t="s">
        <v>770</v>
      </c>
      <c r="M967" s="67">
        <v>73</v>
      </c>
      <c r="N967" s="67"/>
      <c r="O967" s="67">
        <v>27470</v>
      </c>
      <c r="P967" s="67">
        <v>41250</v>
      </c>
    </row>
    <row r="968" spans="1:16" ht="30" x14ac:dyDescent="0.25">
      <c r="A968" s="67" t="s">
        <v>39</v>
      </c>
      <c r="B968" s="67" t="s">
        <v>185</v>
      </c>
      <c r="C968" s="67" t="s">
        <v>478</v>
      </c>
      <c r="D968" s="67">
        <v>32</v>
      </c>
      <c r="E968" s="67"/>
      <c r="F968" s="67">
        <v>107</v>
      </c>
      <c r="G968" s="67">
        <v>175</v>
      </c>
      <c r="H968" s="67"/>
      <c r="I968" s="116">
        <f t="shared" si="46"/>
        <v>314</v>
      </c>
      <c r="J968" s="67"/>
      <c r="K968" s="67">
        <v>22</v>
      </c>
      <c r="L968" s="130">
        <v>0.96</v>
      </c>
      <c r="M968" s="67">
        <v>230</v>
      </c>
      <c r="N968" s="67"/>
      <c r="O968" s="67">
        <v>27470</v>
      </c>
      <c r="P968" s="67">
        <v>41250</v>
      </c>
    </row>
    <row r="969" spans="1:16" x14ac:dyDescent="0.25">
      <c r="A969" s="67" t="s">
        <v>39</v>
      </c>
      <c r="B969" s="67" t="s">
        <v>185</v>
      </c>
      <c r="C969" s="67" t="s">
        <v>267</v>
      </c>
      <c r="D969" s="67">
        <v>175</v>
      </c>
      <c r="E969" s="67"/>
      <c r="F969" s="67">
        <v>754</v>
      </c>
      <c r="G969" s="67">
        <v>368</v>
      </c>
      <c r="H969" s="67"/>
      <c r="I969" s="116">
        <f t="shared" si="46"/>
        <v>1297</v>
      </c>
      <c r="J969" s="67">
        <v>47</v>
      </c>
      <c r="K969" s="67">
        <v>110</v>
      </c>
      <c r="L969" s="130">
        <v>0.94</v>
      </c>
      <c r="M969" s="67">
        <v>860</v>
      </c>
      <c r="N969" s="67"/>
      <c r="O969" s="67">
        <v>27470</v>
      </c>
      <c r="P969" s="67">
        <v>41250</v>
      </c>
    </row>
    <row r="970" spans="1:16" x14ac:dyDescent="0.25">
      <c r="A970" s="67" t="s">
        <v>39</v>
      </c>
      <c r="B970" s="67" t="s">
        <v>185</v>
      </c>
      <c r="C970" s="67" t="s">
        <v>227</v>
      </c>
      <c r="D970" s="67"/>
      <c r="E970" s="67"/>
      <c r="F970" s="67">
        <v>59</v>
      </c>
      <c r="G970" s="67"/>
      <c r="H970" s="67"/>
      <c r="I970" s="116">
        <f t="shared" si="46"/>
        <v>59</v>
      </c>
      <c r="J970" s="67"/>
      <c r="K970" s="67"/>
      <c r="L970" s="130" t="s">
        <v>770</v>
      </c>
      <c r="M970" s="67">
        <v>58</v>
      </c>
      <c r="N970" s="67"/>
      <c r="O970" s="67">
        <v>27470</v>
      </c>
      <c r="P970" s="67">
        <v>41250</v>
      </c>
    </row>
    <row r="971" spans="1:16" ht="30" x14ac:dyDescent="0.25">
      <c r="A971" s="67" t="s">
        <v>39</v>
      </c>
      <c r="B971" s="67" t="s">
        <v>185</v>
      </c>
      <c r="C971" s="67" t="s">
        <v>475</v>
      </c>
      <c r="D971" s="67">
        <v>52</v>
      </c>
      <c r="E971" s="67"/>
      <c r="F971" s="67">
        <v>70</v>
      </c>
      <c r="G971" s="67"/>
      <c r="H971" s="67">
        <v>221</v>
      </c>
      <c r="I971" s="116">
        <f t="shared" si="46"/>
        <v>343</v>
      </c>
      <c r="J971" s="67">
        <v>4</v>
      </c>
      <c r="K971" s="67">
        <v>63</v>
      </c>
      <c r="L971" s="130">
        <v>0.85</v>
      </c>
      <c r="M971" s="67">
        <v>138</v>
      </c>
      <c r="N971" s="67">
        <v>1</v>
      </c>
      <c r="O971" s="67">
        <v>27470</v>
      </c>
      <c r="P971" s="67">
        <v>41250</v>
      </c>
    </row>
    <row r="972" spans="1:16" x14ac:dyDescent="0.25">
      <c r="A972" s="67" t="s">
        <v>39</v>
      </c>
      <c r="B972" s="67" t="s">
        <v>185</v>
      </c>
      <c r="C972" s="67" t="s">
        <v>381</v>
      </c>
      <c r="D972" s="67">
        <v>92</v>
      </c>
      <c r="E972" s="67"/>
      <c r="F972" s="67">
        <v>5</v>
      </c>
      <c r="G972" s="67"/>
      <c r="H972" s="67"/>
      <c r="I972" s="116">
        <f t="shared" si="46"/>
        <v>97</v>
      </c>
      <c r="J972" s="67">
        <v>26</v>
      </c>
      <c r="K972" s="67"/>
      <c r="L972" s="130">
        <v>0.9</v>
      </c>
      <c r="M972" s="67">
        <v>1</v>
      </c>
      <c r="N972" s="67"/>
      <c r="O972" s="67">
        <v>27470</v>
      </c>
      <c r="P972" s="67">
        <v>41250</v>
      </c>
    </row>
    <row r="973" spans="1:16" ht="30" x14ac:dyDescent="0.25">
      <c r="A973" s="67" t="s">
        <v>39</v>
      </c>
      <c r="B973" s="67" t="s">
        <v>185</v>
      </c>
      <c r="C973" s="67" t="s">
        <v>358</v>
      </c>
      <c r="D973" s="67">
        <v>17</v>
      </c>
      <c r="E973" s="67"/>
      <c r="F973" s="67">
        <v>28</v>
      </c>
      <c r="G973" s="67">
        <v>121</v>
      </c>
      <c r="H973" s="67"/>
      <c r="I973" s="116">
        <f t="shared" si="46"/>
        <v>166</v>
      </c>
      <c r="J973" s="67"/>
      <c r="K973" s="67"/>
      <c r="L973" s="130">
        <v>0.93</v>
      </c>
      <c r="M973" s="67">
        <v>120</v>
      </c>
      <c r="N973" s="67"/>
      <c r="O973" s="67">
        <v>27470</v>
      </c>
      <c r="P973" s="67">
        <v>41250</v>
      </c>
    </row>
    <row r="974" spans="1:16" x14ac:dyDescent="0.25">
      <c r="A974" s="67" t="s">
        <v>39</v>
      </c>
      <c r="B974" s="67" t="s">
        <v>185</v>
      </c>
      <c r="C974" s="67" t="s">
        <v>463</v>
      </c>
      <c r="D974" s="67"/>
      <c r="E974" s="67"/>
      <c r="F974" s="67">
        <v>88</v>
      </c>
      <c r="G974" s="67">
        <v>48</v>
      </c>
      <c r="H974" s="67"/>
      <c r="I974" s="116">
        <f t="shared" si="46"/>
        <v>136</v>
      </c>
      <c r="J974" s="67"/>
      <c r="K974" s="67">
        <v>27</v>
      </c>
      <c r="L974" s="130">
        <v>0.9</v>
      </c>
      <c r="M974" s="67">
        <v>25</v>
      </c>
      <c r="N974" s="67"/>
      <c r="O974" s="67">
        <v>27470</v>
      </c>
      <c r="P974" s="67">
        <v>41250</v>
      </c>
    </row>
    <row r="975" spans="1:16" x14ac:dyDescent="0.25">
      <c r="A975" s="67" t="s">
        <v>39</v>
      </c>
      <c r="B975" s="67" t="s">
        <v>185</v>
      </c>
      <c r="C975" s="67" t="s">
        <v>355</v>
      </c>
      <c r="D975" s="67">
        <v>10</v>
      </c>
      <c r="E975" s="67"/>
      <c r="F975" s="67"/>
      <c r="G975" s="67"/>
      <c r="H975" s="67"/>
      <c r="I975" s="116">
        <f t="shared" si="46"/>
        <v>10</v>
      </c>
      <c r="J975" s="67"/>
      <c r="K975" s="67"/>
      <c r="L975" s="130" t="s">
        <v>770</v>
      </c>
      <c r="M975" s="67"/>
      <c r="N975" s="67"/>
      <c r="O975" s="67">
        <v>27470</v>
      </c>
      <c r="P975" s="67">
        <v>41250</v>
      </c>
    </row>
    <row r="976" spans="1:16" ht="45" x14ac:dyDescent="0.25">
      <c r="A976" s="67" t="s">
        <v>39</v>
      </c>
      <c r="B976" s="67" t="s">
        <v>185</v>
      </c>
      <c r="C976" s="67" t="s">
        <v>383</v>
      </c>
      <c r="D976" s="67"/>
      <c r="E976" s="67"/>
      <c r="F976" s="67">
        <v>26</v>
      </c>
      <c r="G976" s="67">
        <v>153</v>
      </c>
      <c r="H976" s="67"/>
      <c r="I976" s="116">
        <f t="shared" si="46"/>
        <v>179</v>
      </c>
      <c r="J976" s="67"/>
      <c r="K976" s="67"/>
      <c r="L976" s="130" t="s">
        <v>770</v>
      </c>
      <c r="M976" s="67">
        <v>171</v>
      </c>
      <c r="N976" s="67"/>
      <c r="O976" s="67">
        <v>27470</v>
      </c>
      <c r="P976" s="67">
        <v>41250</v>
      </c>
    </row>
    <row r="977" spans="1:16" x14ac:dyDescent="0.25">
      <c r="A977" s="67" t="s">
        <v>39</v>
      </c>
      <c r="B977" s="67" t="s">
        <v>185</v>
      </c>
      <c r="C977" s="67" t="s">
        <v>190</v>
      </c>
      <c r="D977" s="67"/>
      <c r="E977" s="67"/>
      <c r="F977" s="67">
        <v>288</v>
      </c>
      <c r="G977" s="67">
        <v>788</v>
      </c>
      <c r="H977" s="67"/>
      <c r="I977" s="116">
        <f t="shared" si="46"/>
        <v>1076</v>
      </c>
      <c r="J977" s="67"/>
      <c r="K977" s="67">
        <v>238</v>
      </c>
      <c r="L977" s="130">
        <v>0.85</v>
      </c>
      <c r="M977" s="67">
        <v>394</v>
      </c>
      <c r="N977" s="67"/>
      <c r="O977" s="67">
        <v>27470</v>
      </c>
      <c r="P977" s="67">
        <v>41250</v>
      </c>
    </row>
    <row r="978" spans="1:16" x14ac:dyDescent="0.25">
      <c r="A978" s="67" t="s">
        <v>39</v>
      </c>
      <c r="B978" s="67" t="s">
        <v>185</v>
      </c>
      <c r="C978" s="67" t="s">
        <v>188</v>
      </c>
      <c r="D978" s="67"/>
      <c r="E978" s="67"/>
      <c r="F978" s="67">
        <v>337</v>
      </c>
      <c r="G978" s="67">
        <v>806</v>
      </c>
      <c r="H978" s="67"/>
      <c r="I978" s="116">
        <f t="shared" si="46"/>
        <v>1143</v>
      </c>
      <c r="J978" s="67"/>
      <c r="K978" s="67"/>
      <c r="L978" s="130">
        <v>0.81</v>
      </c>
      <c r="M978" s="67">
        <v>1024</v>
      </c>
      <c r="N978" s="67"/>
      <c r="O978" s="67">
        <v>27470</v>
      </c>
      <c r="P978" s="67">
        <v>41250</v>
      </c>
    </row>
    <row r="979" spans="1:16" x14ac:dyDescent="0.25">
      <c r="A979" s="67" t="s">
        <v>39</v>
      </c>
      <c r="B979" s="67" t="s">
        <v>185</v>
      </c>
      <c r="C979" s="67" t="s">
        <v>244</v>
      </c>
      <c r="D979" s="67">
        <v>28</v>
      </c>
      <c r="E979" s="67"/>
      <c r="F979" s="67">
        <v>5</v>
      </c>
      <c r="G979" s="67">
        <v>9</v>
      </c>
      <c r="H979" s="67"/>
      <c r="I979" s="116">
        <f t="shared" si="46"/>
        <v>42</v>
      </c>
      <c r="J979" s="67"/>
      <c r="K979" s="67"/>
      <c r="L979" s="130" t="s">
        <v>770</v>
      </c>
      <c r="M979" s="67"/>
      <c r="N979" s="67"/>
      <c r="O979" s="67">
        <v>27470</v>
      </c>
      <c r="P979" s="67">
        <v>41250</v>
      </c>
    </row>
    <row r="980" spans="1:16" x14ac:dyDescent="0.25">
      <c r="A980" s="67" t="s">
        <v>39</v>
      </c>
      <c r="B980" s="67" t="s">
        <v>185</v>
      </c>
      <c r="C980" s="67" t="s">
        <v>255</v>
      </c>
      <c r="D980" s="67"/>
      <c r="E980" s="67"/>
      <c r="F980" s="67">
        <v>25</v>
      </c>
      <c r="G980" s="67">
        <v>65</v>
      </c>
      <c r="H980" s="67"/>
      <c r="I980" s="116">
        <f t="shared" si="46"/>
        <v>90</v>
      </c>
      <c r="J980" s="67"/>
      <c r="K980" s="67"/>
      <c r="L980" s="130" t="s">
        <v>770</v>
      </c>
      <c r="M980" s="67">
        <v>73</v>
      </c>
      <c r="N980" s="67"/>
      <c r="O980" s="67">
        <v>27470</v>
      </c>
      <c r="P980" s="67">
        <v>41250</v>
      </c>
    </row>
    <row r="981" spans="1:16" x14ac:dyDescent="0.25">
      <c r="A981" s="67" t="s">
        <v>39</v>
      </c>
      <c r="B981" s="67" t="s">
        <v>185</v>
      </c>
      <c r="C981" s="67" t="s">
        <v>189</v>
      </c>
      <c r="D981" s="67"/>
      <c r="E981" s="67"/>
      <c r="F981" s="67">
        <v>51</v>
      </c>
      <c r="G981" s="67">
        <v>216</v>
      </c>
      <c r="H981" s="67"/>
      <c r="I981" s="116">
        <f t="shared" si="46"/>
        <v>267</v>
      </c>
      <c r="J981" s="67"/>
      <c r="K981" s="67">
        <v>22</v>
      </c>
      <c r="L981" s="130" t="s">
        <v>770</v>
      </c>
      <c r="M981" s="67">
        <v>243</v>
      </c>
      <c r="N981" s="67"/>
      <c r="O981" s="67">
        <v>27470</v>
      </c>
      <c r="P981" s="67">
        <v>41250</v>
      </c>
    </row>
    <row r="982" spans="1:16" x14ac:dyDescent="0.25">
      <c r="A982" s="67" t="s">
        <v>39</v>
      </c>
      <c r="B982" s="67" t="s">
        <v>266</v>
      </c>
      <c r="C982" s="67" t="s">
        <v>771</v>
      </c>
      <c r="D982" s="67"/>
      <c r="E982" s="67"/>
      <c r="F982" s="67">
        <v>54</v>
      </c>
      <c r="G982" s="67"/>
      <c r="H982" s="67"/>
      <c r="I982" s="116">
        <f t="shared" si="46"/>
        <v>54</v>
      </c>
      <c r="J982" s="67"/>
      <c r="K982" s="67"/>
      <c r="L982" s="130" t="s">
        <v>770</v>
      </c>
      <c r="M982" s="67">
        <v>7</v>
      </c>
      <c r="N982" s="67"/>
      <c r="O982" s="67">
        <v>27470</v>
      </c>
      <c r="P982" s="67">
        <v>41250</v>
      </c>
    </row>
    <row r="983" spans="1:16" x14ac:dyDescent="0.25">
      <c r="A983" s="67" t="s">
        <v>39</v>
      </c>
      <c r="B983" s="67" t="s">
        <v>266</v>
      </c>
      <c r="C983" s="67" t="s">
        <v>711</v>
      </c>
      <c r="D983" s="67"/>
      <c r="E983" s="67"/>
      <c r="F983" s="67">
        <v>20</v>
      </c>
      <c r="G983" s="67">
        <v>72</v>
      </c>
      <c r="H983" s="67"/>
      <c r="I983" s="116">
        <f t="shared" si="46"/>
        <v>92</v>
      </c>
      <c r="J983" s="67"/>
      <c r="K983" s="67"/>
      <c r="L983" s="130" t="s">
        <v>770</v>
      </c>
      <c r="M983" s="67">
        <v>57</v>
      </c>
      <c r="N983" s="67"/>
      <c r="O983" s="67">
        <v>27470</v>
      </c>
      <c r="P983" s="67">
        <v>41250</v>
      </c>
    </row>
    <row r="984" spans="1:16" ht="16.5" customHeight="1" x14ac:dyDescent="0.25">
      <c r="A984" s="116" t="s">
        <v>39</v>
      </c>
      <c r="B984" s="116"/>
      <c r="C984" s="116" t="s">
        <v>222</v>
      </c>
      <c r="D984" s="116">
        <f>SUM(D961:D983)</f>
        <v>745</v>
      </c>
      <c r="E984" s="116"/>
      <c r="F984" s="116">
        <f t="shared" ref="F984:K984" si="47">SUM(F961:F983)</f>
        <v>2997</v>
      </c>
      <c r="G984" s="116">
        <f t="shared" si="47"/>
        <v>6423</v>
      </c>
      <c r="H984" s="116">
        <f t="shared" si="47"/>
        <v>221</v>
      </c>
      <c r="I984" s="116">
        <f t="shared" si="47"/>
        <v>10386</v>
      </c>
      <c r="J984" s="116">
        <f t="shared" si="47"/>
        <v>139</v>
      </c>
      <c r="K984" s="116">
        <f t="shared" si="47"/>
        <v>799</v>
      </c>
      <c r="L984" s="131"/>
      <c r="M984" s="116">
        <f>SUM(M961:M983)</f>
        <v>6886</v>
      </c>
      <c r="N984" s="116">
        <f>SUM(N961:N983)</f>
        <v>1</v>
      </c>
      <c r="O984" s="116"/>
      <c r="P984" s="116"/>
    </row>
    <row r="985" spans="1:16" x14ac:dyDescent="0.25">
      <c r="A985" s="22" t="s">
        <v>132</v>
      </c>
    </row>
    <row r="986" spans="1:16" ht="30" x14ac:dyDescent="0.25">
      <c r="A986" s="67" t="s">
        <v>40</v>
      </c>
      <c r="B986" s="67" t="s">
        <v>185</v>
      </c>
      <c r="C986" s="67" t="s">
        <v>190</v>
      </c>
      <c r="D986" s="67"/>
      <c r="E986" s="67"/>
      <c r="F986" s="67">
        <v>592</v>
      </c>
      <c r="G986" s="67">
        <v>1927</v>
      </c>
      <c r="H986" s="67">
        <v>0</v>
      </c>
      <c r="I986" s="116">
        <f>SUM(D986:H986)</f>
        <v>2519</v>
      </c>
      <c r="J986" s="67"/>
      <c r="K986" s="67">
        <v>743</v>
      </c>
      <c r="L986" s="130">
        <v>0.55000000000000004</v>
      </c>
      <c r="M986" s="67">
        <v>437</v>
      </c>
      <c r="N986" s="67"/>
      <c r="O986" s="67" t="s">
        <v>1058</v>
      </c>
      <c r="P986" s="67" t="s">
        <v>1061</v>
      </c>
    </row>
    <row r="987" spans="1:16" x14ac:dyDescent="0.25">
      <c r="A987" s="67" t="s">
        <v>40</v>
      </c>
      <c r="B987" s="67" t="s">
        <v>186</v>
      </c>
      <c r="C987" s="67" t="s">
        <v>190</v>
      </c>
      <c r="D987" s="67"/>
      <c r="E987" s="67"/>
      <c r="F987" s="67">
        <v>148</v>
      </c>
      <c r="G987" s="67">
        <v>56</v>
      </c>
      <c r="H987" s="67"/>
      <c r="I987" s="116">
        <f>SUM(D987:H987)</f>
        <v>204</v>
      </c>
      <c r="J987" s="67"/>
      <c r="K987" s="67">
        <v>86</v>
      </c>
      <c r="L987" s="212" t="s">
        <v>1059</v>
      </c>
      <c r="M987" s="67"/>
      <c r="N987" s="67"/>
      <c r="O987" s="67" t="s">
        <v>1062</v>
      </c>
      <c r="P987" s="67" t="s">
        <v>1063</v>
      </c>
    </row>
    <row r="988" spans="1:16" x14ac:dyDescent="0.25">
      <c r="A988" s="67" t="s">
        <v>40</v>
      </c>
      <c r="B988" s="67" t="s">
        <v>266</v>
      </c>
      <c r="C988" s="67" t="s">
        <v>711</v>
      </c>
      <c r="D988" s="67"/>
      <c r="E988" s="67"/>
      <c r="F988" s="67">
        <v>39</v>
      </c>
      <c r="G988" s="67">
        <v>103</v>
      </c>
      <c r="H988" s="67"/>
      <c r="I988" s="116">
        <f>SUM(D988:H988)</f>
        <v>142</v>
      </c>
      <c r="J988" s="67"/>
      <c r="K988" s="67">
        <v>34</v>
      </c>
      <c r="L988" s="67"/>
      <c r="M988" s="67"/>
      <c r="N988" s="67"/>
      <c r="O988" s="67" t="s">
        <v>1060</v>
      </c>
      <c r="P988" s="67" t="s">
        <v>1064</v>
      </c>
    </row>
    <row r="989" spans="1:16" x14ac:dyDescent="0.25">
      <c r="A989" s="67" t="s">
        <v>40</v>
      </c>
      <c r="B989" s="67" t="s">
        <v>266</v>
      </c>
      <c r="C989" s="67" t="s">
        <v>344</v>
      </c>
      <c r="D989" s="67"/>
      <c r="E989" s="67"/>
      <c r="F989" s="212">
        <v>18</v>
      </c>
      <c r="G989" s="45"/>
      <c r="H989" s="45"/>
      <c r="I989" s="116">
        <f>SUM(D989:H989)</f>
        <v>18</v>
      </c>
      <c r="J989" s="45"/>
      <c r="K989" s="67">
        <v>0</v>
      </c>
      <c r="L989" s="130"/>
      <c r="M989" s="67"/>
      <c r="N989" s="67"/>
      <c r="O989" s="67">
        <v>26500</v>
      </c>
      <c r="P989" s="67">
        <v>34450</v>
      </c>
    </row>
    <row r="990" spans="1:16" x14ac:dyDescent="0.25">
      <c r="A990" s="116" t="s">
        <v>40</v>
      </c>
      <c r="B990" s="116"/>
      <c r="C990" s="116"/>
      <c r="D990" s="116"/>
      <c r="E990" s="116"/>
      <c r="F990" s="116">
        <f>F989+F988+F987+F986</f>
        <v>797</v>
      </c>
      <c r="G990" s="116">
        <f>G989+G988+G987+G986</f>
        <v>2086</v>
      </c>
      <c r="H990" s="116"/>
      <c r="I990" s="116">
        <f>SUM(D990:H990)</f>
        <v>2883</v>
      </c>
      <c r="J990" s="116"/>
      <c r="K990" s="116">
        <f>K989+K988+K987+K986</f>
        <v>863</v>
      </c>
      <c r="L990" s="131">
        <v>0.55000000000000004</v>
      </c>
      <c r="M990" s="116">
        <v>437</v>
      </c>
      <c r="N990" s="116"/>
      <c r="O990" s="116"/>
      <c r="P990" s="116"/>
    </row>
    <row r="991" spans="1:16" x14ac:dyDescent="0.25">
      <c r="A991" s="22" t="s">
        <v>133</v>
      </c>
    </row>
    <row r="992" spans="1:16" ht="28.5" customHeight="1" x14ac:dyDescent="0.25">
      <c r="A992" s="77" t="s">
        <v>41</v>
      </c>
      <c r="B992" s="77" t="s">
        <v>185</v>
      </c>
      <c r="C992" s="78" t="s">
        <v>314</v>
      </c>
      <c r="D992" s="79">
        <v>72</v>
      </c>
      <c r="E992" s="79"/>
      <c r="F992" s="79">
        <v>17</v>
      </c>
      <c r="G992" s="79">
        <v>34</v>
      </c>
      <c r="H992" s="79">
        <v>0</v>
      </c>
      <c r="I992" s="79">
        <f>SUM(D992:H992)</f>
        <v>123</v>
      </c>
      <c r="J992" s="79">
        <v>12</v>
      </c>
      <c r="K992" s="79">
        <v>14</v>
      </c>
      <c r="L992" s="79">
        <v>98</v>
      </c>
      <c r="M992" s="79">
        <v>14</v>
      </c>
      <c r="N992" s="79"/>
      <c r="O992" s="79">
        <v>26500</v>
      </c>
      <c r="P992" s="79">
        <f>O992*1.5</f>
        <v>39750</v>
      </c>
    </row>
    <row r="993" spans="1:16" ht="31.5" customHeight="1" x14ac:dyDescent="0.25">
      <c r="A993" s="77" t="s">
        <v>41</v>
      </c>
      <c r="B993" s="77" t="s">
        <v>185</v>
      </c>
      <c r="C993" s="78" t="s">
        <v>315</v>
      </c>
      <c r="D993" s="79">
        <v>67</v>
      </c>
      <c r="E993" s="79"/>
      <c r="F993" s="79">
        <v>21</v>
      </c>
      <c r="G993" s="79">
        <v>40</v>
      </c>
      <c r="H993" s="79"/>
      <c r="I993" s="79">
        <f t="shared" ref="I993:I1033" si="48">SUM(D993:H993)</f>
        <v>128</v>
      </c>
      <c r="J993" s="79">
        <v>5</v>
      </c>
      <c r="K993" s="79">
        <v>5</v>
      </c>
      <c r="L993" s="79">
        <v>86</v>
      </c>
      <c r="M993" s="79">
        <v>9</v>
      </c>
      <c r="N993" s="79"/>
      <c r="O993" s="79">
        <v>26500</v>
      </c>
      <c r="P993" s="79">
        <f t="shared" ref="P993:P1029" si="49">O993*1.5</f>
        <v>39750</v>
      </c>
    </row>
    <row r="994" spans="1:16" ht="30" x14ac:dyDescent="0.25">
      <c r="A994" s="77" t="s">
        <v>41</v>
      </c>
      <c r="B994" s="77" t="s">
        <v>185</v>
      </c>
      <c r="C994" s="78" t="s">
        <v>316</v>
      </c>
      <c r="D994" s="79">
        <v>54</v>
      </c>
      <c r="E994" s="79"/>
      <c r="F994" s="79">
        <v>11</v>
      </c>
      <c r="G994" s="79" t="s">
        <v>284</v>
      </c>
      <c r="H994" s="79"/>
      <c r="I994" s="79">
        <f t="shared" si="48"/>
        <v>65</v>
      </c>
      <c r="J994" s="79">
        <v>6</v>
      </c>
      <c r="K994" s="79">
        <v>8</v>
      </c>
      <c r="L994" s="79">
        <v>100</v>
      </c>
      <c r="M994" s="79">
        <v>4</v>
      </c>
      <c r="N994" s="79"/>
      <c r="O994" s="79">
        <v>26500</v>
      </c>
      <c r="P994" s="79">
        <f t="shared" si="49"/>
        <v>39750</v>
      </c>
    </row>
    <row r="995" spans="1:16" ht="45" x14ac:dyDescent="0.25">
      <c r="A995" s="77" t="s">
        <v>41</v>
      </c>
      <c r="B995" s="77" t="s">
        <v>185</v>
      </c>
      <c r="C995" s="78" t="s">
        <v>317</v>
      </c>
      <c r="D995" s="79">
        <v>98</v>
      </c>
      <c r="E995" s="79"/>
      <c r="F995" s="79">
        <v>105</v>
      </c>
      <c r="G995" s="79">
        <v>291</v>
      </c>
      <c r="H995" s="79"/>
      <c r="I995" s="79">
        <f t="shared" si="48"/>
        <v>494</v>
      </c>
      <c r="J995" s="79">
        <v>20</v>
      </c>
      <c r="K995" s="79">
        <v>47</v>
      </c>
      <c r="L995" s="79">
        <v>96</v>
      </c>
      <c r="M995" s="79">
        <v>38</v>
      </c>
      <c r="N995" s="79"/>
      <c r="O995" s="79">
        <v>26500</v>
      </c>
      <c r="P995" s="79">
        <f t="shared" si="49"/>
        <v>39750</v>
      </c>
    </row>
    <row r="996" spans="1:16" ht="45" x14ac:dyDescent="0.25">
      <c r="A996" s="77" t="s">
        <v>41</v>
      </c>
      <c r="B996" s="77" t="s">
        <v>185</v>
      </c>
      <c r="C996" s="78" t="s">
        <v>318</v>
      </c>
      <c r="D996" s="79">
        <v>24</v>
      </c>
      <c r="E996" s="79"/>
      <c r="F996" s="79">
        <v>19</v>
      </c>
      <c r="G996" s="79">
        <v>62</v>
      </c>
      <c r="H996" s="79"/>
      <c r="I996" s="79">
        <f t="shared" si="48"/>
        <v>105</v>
      </c>
      <c r="J996" s="79" t="s">
        <v>284</v>
      </c>
      <c r="K996" s="79" t="s">
        <v>284</v>
      </c>
      <c r="L996" s="79" t="s">
        <v>284</v>
      </c>
      <c r="M996" s="79">
        <v>19</v>
      </c>
      <c r="N996" s="79"/>
      <c r="O996" s="79">
        <v>26500</v>
      </c>
      <c r="P996" s="79">
        <f t="shared" si="49"/>
        <v>39750</v>
      </c>
    </row>
    <row r="997" spans="1:16" ht="30" x14ac:dyDescent="0.25">
      <c r="A997" s="77" t="s">
        <v>41</v>
      </c>
      <c r="B997" s="77" t="s">
        <v>185</v>
      </c>
      <c r="C997" s="78" t="s">
        <v>319</v>
      </c>
      <c r="D997" s="79">
        <v>33</v>
      </c>
      <c r="E997" s="79"/>
      <c r="F997" s="79">
        <v>107</v>
      </c>
      <c r="G997" s="79">
        <v>260</v>
      </c>
      <c r="H997" s="79"/>
      <c r="I997" s="79">
        <f t="shared" si="48"/>
        <v>400</v>
      </c>
      <c r="J997" s="79" t="s">
        <v>284</v>
      </c>
      <c r="K997" s="79">
        <v>20</v>
      </c>
      <c r="L997" s="79">
        <v>66</v>
      </c>
      <c r="M997" s="79">
        <v>62</v>
      </c>
      <c r="N997" s="79"/>
      <c r="O997" s="79">
        <v>26500</v>
      </c>
      <c r="P997" s="79">
        <f t="shared" si="49"/>
        <v>39750</v>
      </c>
    </row>
    <row r="998" spans="1:16" ht="58.5" customHeight="1" x14ac:dyDescent="0.25">
      <c r="A998" s="77" t="s">
        <v>41</v>
      </c>
      <c r="B998" s="77" t="s">
        <v>185</v>
      </c>
      <c r="C998" s="78" t="s">
        <v>320</v>
      </c>
      <c r="D998" s="79">
        <v>34</v>
      </c>
      <c r="E998" s="79"/>
      <c r="F998" s="79">
        <v>55</v>
      </c>
      <c r="G998" s="79">
        <v>92</v>
      </c>
      <c r="H998" s="79"/>
      <c r="I998" s="79">
        <f t="shared" si="48"/>
        <v>181</v>
      </c>
      <c r="J998" s="79" t="s">
        <v>284</v>
      </c>
      <c r="K998" s="79">
        <v>26</v>
      </c>
      <c r="L998" s="79">
        <v>52</v>
      </c>
      <c r="M998" s="79">
        <v>12</v>
      </c>
      <c r="N998" s="79"/>
      <c r="O998" s="79">
        <v>31800</v>
      </c>
      <c r="P998" s="79">
        <f t="shared" si="49"/>
        <v>47700</v>
      </c>
    </row>
    <row r="999" spans="1:16" ht="30" x14ac:dyDescent="0.25">
      <c r="A999" s="77" t="s">
        <v>41</v>
      </c>
      <c r="B999" s="77" t="s">
        <v>185</v>
      </c>
      <c r="C999" s="78" t="s">
        <v>321</v>
      </c>
      <c r="D999" s="79">
        <v>46</v>
      </c>
      <c r="E999" s="79"/>
      <c r="F999" s="79">
        <v>40</v>
      </c>
      <c r="G999" s="79">
        <v>53</v>
      </c>
      <c r="H999" s="79"/>
      <c r="I999" s="79">
        <f t="shared" si="48"/>
        <v>139</v>
      </c>
      <c r="J999" s="79">
        <v>15</v>
      </c>
      <c r="K999" s="79">
        <v>21</v>
      </c>
      <c r="L999" s="79" t="s">
        <v>284</v>
      </c>
      <c r="M999" s="79">
        <v>38</v>
      </c>
      <c r="N999" s="79"/>
      <c r="O999" s="79">
        <v>26500</v>
      </c>
      <c r="P999" s="79">
        <f t="shared" si="49"/>
        <v>39750</v>
      </c>
    </row>
    <row r="1000" spans="1:16" ht="30" x14ac:dyDescent="0.25">
      <c r="A1000" s="77" t="s">
        <v>41</v>
      </c>
      <c r="B1000" s="77" t="s">
        <v>185</v>
      </c>
      <c r="C1000" s="78" t="s">
        <v>322</v>
      </c>
      <c r="D1000" s="79" t="s">
        <v>284</v>
      </c>
      <c r="E1000" s="79"/>
      <c r="F1000" s="79">
        <v>41</v>
      </c>
      <c r="G1000" s="79">
        <v>36</v>
      </c>
      <c r="H1000" s="79"/>
      <c r="I1000" s="79">
        <f t="shared" si="48"/>
        <v>77</v>
      </c>
      <c r="J1000" s="79" t="s">
        <v>284</v>
      </c>
      <c r="K1000" s="79">
        <v>20</v>
      </c>
      <c r="L1000" s="79">
        <v>53</v>
      </c>
      <c r="M1000" s="79" t="s">
        <v>284</v>
      </c>
      <c r="N1000" s="79"/>
      <c r="O1000" s="79">
        <v>26500</v>
      </c>
      <c r="P1000" s="79">
        <f t="shared" si="49"/>
        <v>39750</v>
      </c>
    </row>
    <row r="1001" spans="1:16" ht="30" x14ac:dyDescent="0.25">
      <c r="A1001" s="77" t="s">
        <v>41</v>
      </c>
      <c r="B1001" s="77" t="s">
        <v>185</v>
      </c>
      <c r="C1001" s="78" t="s">
        <v>323</v>
      </c>
      <c r="D1001" s="79">
        <v>62</v>
      </c>
      <c r="E1001" s="79"/>
      <c r="F1001" s="79">
        <v>247</v>
      </c>
      <c r="G1001" s="79" t="s">
        <v>284</v>
      </c>
      <c r="H1001" s="79"/>
      <c r="I1001" s="79">
        <f t="shared" si="48"/>
        <v>309</v>
      </c>
      <c r="J1001" s="79">
        <v>23</v>
      </c>
      <c r="K1001" s="79">
        <v>34</v>
      </c>
      <c r="L1001" s="79">
        <v>84</v>
      </c>
      <c r="M1001" s="79">
        <v>47</v>
      </c>
      <c r="N1001" s="79"/>
      <c r="O1001" s="79">
        <v>26500</v>
      </c>
      <c r="P1001" s="79">
        <f t="shared" si="49"/>
        <v>39750</v>
      </c>
    </row>
    <row r="1002" spans="1:16" ht="30" x14ac:dyDescent="0.25">
      <c r="A1002" s="77" t="s">
        <v>41</v>
      </c>
      <c r="B1002" s="77" t="s">
        <v>185</v>
      </c>
      <c r="C1002" s="78" t="s">
        <v>324</v>
      </c>
      <c r="D1002" s="79">
        <v>42</v>
      </c>
      <c r="E1002" s="79"/>
      <c r="F1002" s="79">
        <v>5</v>
      </c>
      <c r="G1002" s="79" t="s">
        <v>284</v>
      </c>
      <c r="H1002" s="79"/>
      <c r="I1002" s="79">
        <f t="shared" si="48"/>
        <v>47</v>
      </c>
      <c r="J1002" s="79">
        <v>16</v>
      </c>
      <c r="K1002" s="79" t="s">
        <v>284</v>
      </c>
      <c r="L1002" s="79">
        <v>84</v>
      </c>
      <c r="M1002" s="79">
        <v>1</v>
      </c>
      <c r="N1002" s="79"/>
      <c r="O1002" s="79">
        <v>26500</v>
      </c>
      <c r="P1002" s="79">
        <f t="shared" si="49"/>
        <v>39750</v>
      </c>
    </row>
    <row r="1003" spans="1:16" ht="30" customHeight="1" x14ac:dyDescent="0.25">
      <c r="A1003" s="77" t="s">
        <v>41</v>
      </c>
      <c r="B1003" s="77" t="s">
        <v>185</v>
      </c>
      <c r="C1003" s="78" t="s">
        <v>325</v>
      </c>
      <c r="D1003" s="79">
        <v>50</v>
      </c>
      <c r="E1003" s="79"/>
      <c r="F1003" s="79">
        <v>25</v>
      </c>
      <c r="G1003" s="79">
        <v>53</v>
      </c>
      <c r="H1003" s="79"/>
      <c r="I1003" s="79">
        <f t="shared" si="48"/>
        <v>128</v>
      </c>
      <c r="J1003" s="79">
        <v>15</v>
      </c>
      <c r="K1003" s="79">
        <v>36</v>
      </c>
      <c r="L1003" s="79">
        <v>95</v>
      </c>
      <c r="M1003" s="79">
        <v>1</v>
      </c>
      <c r="N1003" s="79"/>
      <c r="O1003" s="79">
        <v>26500</v>
      </c>
      <c r="P1003" s="79">
        <f t="shared" si="49"/>
        <v>39750</v>
      </c>
    </row>
    <row r="1004" spans="1:16" ht="30" x14ac:dyDescent="0.25">
      <c r="A1004" s="77" t="s">
        <v>41</v>
      </c>
      <c r="B1004" s="77" t="s">
        <v>185</v>
      </c>
      <c r="C1004" s="78" t="s">
        <v>326</v>
      </c>
      <c r="D1004" s="79">
        <v>60</v>
      </c>
      <c r="E1004" s="79"/>
      <c r="F1004" s="79">
        <v>98</v>
      </c>
      <c r="G1004" s="79">
        <v>101</v>
      </c>
      <c r="H1004" s="79"/>
      <c r="I1004" s="79">
        <f t="shared" si="48"/>
        <v>259</v>
      </c>
      <c r="J1004" s="79">
        <v>20</v>
      </c>
      <c r="K1004" s="79">
        <v>28</v>
      </c>
      <c r="L1004" s="79">
        <v>100</v>
      </c>
      <c r="M1004" s="79">
        <v>32</v>
      </c>
      <c r="N1004" s="79"/>
      <c r="O1004" s="79">
        <v>26500</v>
      </c>
      <c r="P1004" s="79">
        <f t="shared" si="49"/>
        <v>39750</v>
      </c>
    </row>
    <row r="1005" spans="1:16" ht="48.75" customHeight="1" x14ac:dyDescent="0.25">
      <c r="A1005" s="77" t="s">
        <v>41</v>
      </c>
      <c r="B1005" s="77" t="s">
        <v>185</v>
      </c>
      <c r="C1005" s="78" t="s">
        <v>327</v>
      </c>
      <c r="D1005" s="79" t="s">
        <v>284</v>
      </c>
      <c r="E1005" s="79"/>
      <c r="F1005" s="79">
        <v>127</v>
      </c>
      <c r="G1005" s="79" t="s">
        <v>284</v>
      </c>
      <c r="H1005" s="79"/>
      <c r="I1005" s="79">
        <f t="shared" si="48"/>
        <v>127</v>
      </c>
      <c r="J1005" s="79" t="s">
        <v>284</v>
      </c>
      <c r="K1005" s="79">
        <v>14</v>
      </c>
      <c r="L1005" s="79">
        <v>40</v>
      </c>
      <c r="M1005" s="79">
        <v>23</v>
      </c>
      <c r="N1005" s="79">
        <v>1</v>
      </c>
      <c r="O1005" s="79">
        <v>26500</v>
      </c>
      <c r="P1005" s="79">
        <f t="shared" si="49"/>
        <v>39750</v>
      </c>
    </row>
    <row r="1006" spans="1:16" ht="43.5" customHeight="1" x14ac:dyDescent="0.25">
      <c r="A1006" s="77" t="s">
        <v>41</v>
      </c>
      <c r="B1006" s="77" t="s">
        <v>185</v>
      </c>
      <c r="C1006" s="78" t="s">
        <v>328</v>
      </c>
      <c r="D1006" s="79" t="s">
        <v>284</v>
      </c>
      <c r="E1006" s="79"/>
      <c r="F1006" s="79">
        <v>13</v>
      </c>
      <c r="G1006" s="79" t="s">
        <v>284</v>
      </c>
      <c r="H1006" s="79"/>
      <c r="I1006" s="79">
        <f t="shared" si="48"/>
        <v>13</v>
      </c>
      <c r="J1006" s="79" t="s">
        <v>284</v>
      </c>
      <c r="K1006" s="79">
        <v>11</v>
      </c>
      <c r="L1006" s="79" t="s">
        <v>284</v>
      </c>
      <c r="M1006" s="79" t="s">
        <v>284</v>
      </c>
      <c r="N1006" s="79"/>
      <c r="O1006" s="79">
        <v>26500</v>
      </c>
      <c r="P1006" s="79">
        <f t="shared" si="49"/>
        <v>39750</v>
      </c>
    </row>
    <row r="1007" spans="1:16" ht="30" x14ac:dyDescent="0.25">
      <c r="A1007" s="77" t="s">
        <v>41</v>
      </c>
      <c r="B1007" s="77" t="s">
        <v>185</v>
      </c>
      <c r="C1007" s="78" t="s">
        <v>329</v>
      </c>
      <c r="D1007" s="79">
        <v>16</v>
      </c>
      <c r="E1007" s="79"/>
      <c r="F1007" s="79">
        <v>47</v>
      </c>
      <c r="G1007" s="79">
        <v>69</v>
      </c>
      <c r="H1007" s="79"/>
      <c r="I1007" s="79">
        <f t="shared" si="48"/>
        <v>132</v>
      </c>
      <c r="J1007" s="79">
        <v>11</v>
      </c>
      <c r="K1007" s="79">
        <v>13</v>
      </c>
      <c r="L1007" s="79">
        <v>71</v>
      </c>
      <c r="M1007" s="79">
        <v>55</v>
      </c>
      <c r="N1007" s="79"/>
      <c r="O1007" s="79">
        <v>26500</v>
      </c>
      <c r="P1007" s="79">
        <f t="shared" si="49"/>
        <v>39750</v>
      </c>
    </row>
    <row r="1008" spans="1:16" ht="30" x14ac:dyDescent="0.25">
      <c r="A1008" s="77" t="s">
        <v>41</v>
      </c>
      <c r="B1008" s="77" t="s">
        <v>185</v>
      </c>
      <c r="C1008" s="78" t="s">
        <v>330</v>
      </c>
      <c r="D1008" s="79">
        <v>38</v>
      </c>
      <c r="E1008" s="79"/>
      <c r="F1008" s="79">
        <v>15</v>
      </c>
      <c r="G1008" s="79" t="s">
        <v>284</v>
      </c>
      <c r="H1008" s="79"/>
      <c r="I1008" s="79">
        <f t="shared" si="48"/>
        <v>53</v>
      </c>
      <c r="J1008" s="79">
        <v>11</v>
      </c>
      <c r="K1008" s="79">
        <v>4</v>
      </c>
      <c r="L1008" s="79">
        <v>93</v>
      </c>
      <c r="M1008" s="79">
        <v>3</v>
      </c>
      <c r="N1008" s="79"/>
      <c r="O1008" s="79">
        <v>26500</v>
      </c>
      <c r="P1008" s="79">
        <f t="shared" si="49"/>
        <v>39750</v>
      </c>
    </row>
    <row r="1009" spans="1:16" ht="30" x14ac:dyDescent="0.25">
      <c r="A1009" s="77" t="s">
        <v>41</v>
      </c>
      <c r="B1009" s="77" t="s">
        <v>185</v>
      </c>
      <c r="C1009" s="78" t="s">
        <v>331</v>
      </c>
      <c r="D1009" s="79">
        <v>33</v>
      </c>
      <c r="E1009" s="79"/>
      <c r="F1009" s="79">
        <v>9</v>
      </c>
      <c r="G1009" s="79" t="s">
        <v>284</v>
      </c>
      <c r="H1009" s="79"/>
      <c r="I1009" s="79">
        <f t="shared" si="48"/>
        <v>42</v>
      </c>
      <c r="J1009" s="79">
        <v>10</v>
      </c>
      <c r="K1009" s="79">
        <v>3</v>
      </c>
      <c r="L1009" s="79">
        <v>93</v>
      </c>
      <c r="M1009" s="79">
        <v>5</v>
      </c>
      <c r="N1009" s="79"/>
      <c r="O1009" s="79">
        <v>26500</v>
      </c>
      <c r="P1009" s="79">
        <f t="shared" si="49"/>
        <v>39750</v>
      </c>
    </row>
    <row r="1010" spans="1:16" ht="60" x14ac:dyDescent="0.25">
      <c r="A1010" s="77" t="s">
        <v>41</v>
      </c>
      <c r="B1010" s="77" t="s">
        <v>185</v>
      </c>
      <c r="C1010" s="78" t="s">
        <v>332</v>
      </c>
      <c r="D1010" s="79">
        <v>34</v>
      </c>
      <c r="E1010" s="79"/>
      <c r="F1010" s="79">
        <v>42</v>
      </c>
      <c r="G1010" s="79">
        <v>68</v>
      </c>
      <c r="H1010" s="79"/>
      <c r="I1010" s="79">
        <f t="shared" si="48"/>
        <v>144</v>
      </c>
      <c r="J1010" s="79">
        <v>2</v>
      </c>
      <c r="K1010" s="79">
        <v>17</v>
      </c>
      <c r="L1010" s="79">
        <v>40</v>
      </c>
      <c r="M1010" s="79">
        <v>8</v>
      </c>
      <c r="N1010" s="79"/>
      <c r="O1010" s="79">
        <v>30500</v>
      </c>
      <c r="P1010" s="79">
        <f t="shared" si="49"/>
        <v>45750</v>
      </c>
    </row>
    <row r="1011" spans="1:16" ht="46.5" customHeight="1" x14ac:dyDescent="0.25">
      <c r="A1011" s="77" t="s">
        <v>41</v>
      </c>
      <c r="B1011" s="77" t="s">
        <v>185</v>
      </c>
      <c r="C1011" s="78" t="s">
        <v>333</v>
      </c>
      <c r="D1011" s="79">
        <v>17</v>
      </c>
      <c r="E1011" s="79"/>
      <c r="F1011" s="79">
        <v>15</v>
      </c>
      <c r="G1011" s="79">
        <v>79</v>
      </c>
      <c r="H1011" s="79"/>
      <c r="I1011" s="79">
        <f t="shared" si="48"/>
        <v>111</v>
      </c>
      <c r="J1011" s="79" t="s">
        <v>284</v>
      </c>
      <c r="K1011" s="79">
        <v>21</v>
      </c>
      <c r="L1011" s="79">
        <v>45</v>
      </c>
      <c r="M1011" s="79">
        <v>2</v>
      </c>
      <c r="N1011" s="79"/>
      <c r="O1011" s="79">
        <v>30500</v>
      </c>
      <c r="P1011" s="79">
        <f t="shared" si="49"/>
        <v>45750</v>
      </c>
    </row>
    <row r="1012" spans="1:16" ht="30" x14ac:dyDescent="0.25">
      <c r="A1012" s="77" t="s">
        <v>41</v>
      </c>
      <c r="B1012" s="77" t="s">
        <v>185</v>
      </c>
      <c r="C1012" s="78" t="s">
        <v>334</v>
      </c>
      <c r="D1012" s="79" t="s">
        <v>284</v>
      </c>
      <c r="E1012" s="79"/>
      <c r="F1012" s="79">
        <v>100</v>
      </c>
      <c r="G1012" s="79">
        <v>154</v>
      </c>
      <c r="H1012" s="79"/>
      <c r="I1012" s="79">
        <f t="shared" si="48"/>
        <v>254</v>
      </c>
      <c r="J1012" s="79" t="s">
        <v>284</v>
      </c>
      <c r="K1012" s="79">
        <v>12</v>
      </c>
      <c r="L1012" s="79">
        <v>23</v>
      </c>
      <c r="M1012" s="79">
        <v>59</v>
      </c>
      <c r="N1012" s="79"/>
      <c r="O1012" s="79">
        <v>28200</v>
      </c>
      <c r="P1012" s="79">
        <f t="shared" si="49"/>
        <v>42300</v>
      </c>
    </row>
    <row r="1013" spans="1:16" x14ac:dyDescent="0.25">
      <c r="A1013" s="77" t="s">
        <v>41</v>
      </c>
      <c r="B1013" s="77" t="s">
        <v>185</v>
      </c>
      <c r="C1013" s="78" t="s">
        <v>335</v>
      </c>
      <c r="D1013" s="79" t="s">
        <v>284</v>
      </c>
      <c r="E1013" s="79"/>
      <c r="F1013" s="79">
        <v>84</v>
      </c>
      <c r="G1013" s="79">
        <v>121</v>
      </c>
      <c r="H1013" s="79"/>
      <c r="I1013" s="79">
        <f t="shared" si="48"/>
        <v>205</v>
      </c>
      <c r="J1013" s="79" t="s">
        <v>284</v>
      </c>
      <c r="K1013" s="79">
        <v>34</v>
      </c>
      <c r="L1013" s="79">
        <v>23</v>
      </c>
      <c r="M1013" s="79">
        <v>54</v>
      </c>
      <c r="N1013" s="79"/>
      <c r="O1013" s="79">
        <v>28200</v>
      </c>
      <c r="P1013" s="79">
        <f t="shared" si="49"/>
        <v>42300</v>
      </c>
    </row>
    <row r="1014" spans="1:16" ht="30" x14ac:dyDescent="0.25">
      <c r="A1014" s="77" t="s">
        <v>41</v>
      </c>
      <c r="B1014" s="77" t="s">
        <v>185</v>
      </c>
      <c r="C1014" s="78" t="s">
        <v>336</v>
      </c>
      <c r="D1014" s="79" t="s">
        <v>284</v>
      </c>
      <c r="E1014" s="79"/>
      <c r="F1014" s="79">
        <v>103</v>
      </c>
      <c r="G1014" s="79">
        <v>115</v>
      </c>
      <c r="H1014" s="79"/>
      <c r="I1014" s="79">
        <f t="shared" si="48"/>
        <v>218</v>
      </c>
      <c r="J1014" s="79" t="s">
        <v>284</v>
      </c>
      <c r="K1014" s="79">
        <v>15</v>
      </c>
      <c r="L1014" s="79">
        <v>52</v>
      </c>
      <c r="M1014" s="79">
        <v>34</v>
      </c>
      <c r="N1014" s="79"/>
      <c r="O1014" s="79">
        <v>30200</v>
      </c>
      <c r="P1014" s="79">
        <f t="shared" si="49"/>
        <v>45300</v>
      </c>
    </row>
    <row r="1015" spans="1:16" ht="45" x14ac:dyDescent="0.25">
      <c r="A1015" s="77" t="s">
        <v>41</v>
      </c>
      <c r="B1015" s="77" t="s">
        <v>185</v>
      </c>
      <c r="C1015" s="78" t="s">
        <v>337</v>
      </c>
      <c r="D1015" s="79" t="s">
        <v>284</v>
      </c>
      <c r="E1015" s="79"/>
      <c r="F1015" s="79">
        <v>36</v>
      </c>
      <c r="G1015" s="79" t="s">
        <v>284</v>
      </c>
      <c r="H1015" s="79"/>
      <c r="I1015" s="79">
        <f t="shared" si="48"/>
        <v>36</v>
      </c>
      <c r="J1015" s="79" t="s">
        <v>284</v>
      </c>
      <c r="K1015" s="79">
        <v>9</v>
      </c>
      <c r="L1015" s="79" t="s">
        <v>284</v>
      </c>
      <c r="M1015" s="79" t="s">
        <v>284</v>
      </c>
      <c r="N1015" s="79"/>
      <c r="O1015" s="79">
        <v>34400</v>
      </c>
      <c r="P1015" s="79">
        <f t="shared" si="49"/>
        <v>51600</v>
      </c>
    </row>
    <row r="1016" spans="1:16" ht="45" x14ac:dyDescent="0.25">
      <c r="A1016" s="77" t="s">
        <v>41</v>
      </c>
      <c r="B1016" s="77" t="s">
        <v>185</v>
      </c>
      <c r="C1016" s="78" t="s">
        <v>338</v>
      </c>
      <c r="D1016" s="79" t="s">
        <v>284</v>
      </c>
      <c r="E1016" s="79"/>
      <c r="F1016" s="79">
        <v>38</v>
      </c>
      <c r="G1016" s="79">
        <v>37</v>
      </c>
      <c r="H1016" s="79"/>
      <c r="I1016" s="79">
        <f t="shared" si="48"/>
        <v>75</v>
      </c>
      <c r="J1016" s="79" t="s">
        <v>284</v>
      </c>
      <c r="K1016" s="79">
        <v>3</v>
      </c>
      <c r="L1016" s="79" t="s">
        <v>284</v>
      </c>
      <c r="M1016" s="79" t="s">
        <v>284</v>
      </c>
      <c r="N1016" s="79"/>
      <c r="O1016" s="79">
        <v>29200</v>
      </c>
      <c r="P1016" s="79">
        <f t="shared" si="49"/>
        <v>43800</v>
      </c>
    </row>
    <row r="1017" spans="1:16" ht="30" x14ac:dyDescent="0.25">
      <c r="A1017" s="77" t="s">
        <v>41</v>
      </c>
      <c r="B1017" s="77" t="s">
        <v>185</v>
      </c>
      <c r="C1017" s="78" t="s">
        <v>339</v>
      </c>
      <c r="D1017" s="79" t="s">
        <v>284</v>
      </c>
      <c r="E1017" s="79"/>
      <c r="F1017" s="79">
        <v>9</v>
      </c>
      <c r="G1017" s="79" t="s">
        <v>284</v>
      </c>
      <c r="H1017" s="79"/>
      <c r="I1017" s="79">
        <f t="shared" si="48"/>
        <v>9</v>
      </c>
      <c r="J1017" s="79" t="s">
        <v>284</v>
      </c>
      <c r="K1017" s="79" t="s">
        <v>284</v>
      </c>
      <c r="L1017" s="79" t="s">
        <v>284</v>
      </c>
      <c r="M1017" s="79" t="s">
        <v>284</v>
      </c>
      <c r="N1017" s="79"/>
      <c r="O1017" s="79">
        <v>26500</v>
      </c>
      <c r="P1017" s="79">
        <f t="shared" si="49"/>
        <v>39750</v>
      </c>
    </row>
    <row r="1018" spans="1:16" ht="30" x14ac:dyDescent="0.25">
      <c r="A1018" s="77" t="s">
        <v>41</v>
      </c>
      <c r="B1018" s="77" t="s">
        <v>185</v>
      </c>
      <c r="C1018" s="78" t="s">
        <v>272</v>
      </c>
      <c r="D1018" s="79" t="s">
        <v>284</v>
      </c>
      <c r="E1018" s="79"/>
      <c r="F1018" s="79" t="s">
        <v>284</v>
      </c>
      <c r="G1018" s="79" t="s">
        <v>284</v>
      </c>
      <c r="H1018" s="79"/>
      <c r="I1018" s="79">
        <f t="shared" si="48"/>
        <v>0</v>
      </c>
      <c r="J1018" s="79"/>
      <c r="K1018" s="79"/>
      <c r="L1018" s="79" t="s">
        <v>284</v>
      </c>
      <c r="M1018" s="79"/>
      <c r="N1018" s="79"/>
      <c r="O1018" s="79"/>
      <c r="P1018" s="79"/>
    </row>
    <row r="1019" spans="1:16" ht="30" x14ac:dyDescent="0.25">
      <c r="A1019" s="77" t="s">
        <v>41</v>
      </c>
      <c r="B1019" s="77" t="s">
        <v>186</v>
      </c>
      <c r="C1019" s="78" t="s">
        <v>314</v>
      </c>
      <c r="D1019" s="80"/>
      <c r="E1019" s="80"/>
      <c r="F1019" s="80">
        <v>11</v>
      </c>
      <c r="G1019" s="80"/>
      <c r="H1019" s="80"/>
      <c r="I1019" s="79">
        <f t="shared" si="48"/>
        <v>11</v>
      </c>
      <c r="J1019" s="80"/>
      <c r="K1019" s="80"/>
      <c r="L1019" s="80"/>
      <c r="M1019" s="80"/>
      <c r="N1019" s="80"/>
      <c r="O1019" s="80">
        <v>28000</v>
      </c>
      <c r="P1019" s="79"/>
    </row>
    <row r="1020" spans="1:16" ht="30" x14ac:dyDescent="0.25">
      <c r="A1020" s="77" t="s">
        <v>41</v>
      </c>
      <c r="B1020" s="77" t="s">
        <v>186</v>
      </c>
      <c r="C1020" s="78" t="s">
        <v>315</v>
      </c>
      <c r="D1020" s="80"/>
      <c r="E1020" s="80"/>
      <c r="F1020" s="80"/>
      <c r="G1020" s="80"/>
      <c r="H1020" s="80"/>
      <c r="I1020" s="79">
        <f t="shared" si="48"/>
        <v>0</v>
      </c>
      <c r="J1020" s="80"/>
      <c r="K1020" s="80"/>
      <c r="L1020" s="80"/>
      <c r="M1020" s="80"/>
      <c r="N1020" s="80"/>
      <c r="O1020" s="80">
        <v>28000</v>
      </c>
      <c r="P1020" s="79"/>
    </row>
    <row r="1021" spans="1:16" ht="30" x14ac:dyDescent="0.25">
      <c r="A1021" s="77" t="s">
        <v>41</v>
      </c>
      <c r="B1021" s="77" t="s">
        <v>186</v>
      </c>
      <c r="C1021" s="78" t="s">
        <v>316</v>
      </c>
      <c r="D1021" s="80"/>
      <c r="E1021" s="80"/>
      <c r="F1021" s="80"/>
      <c r="G1021" s="80"/>
      <c r="H1021" s="80"/>
      <c r="I1021" s="79">
        <f t="shared" si="48"/>
        <v>0</v>
      </c>
      <c r="J1021" s="80"/>
      <c r="K1021" s="80"/>
      <c r="L1021" s="80"/>
      <c r="M1021" s="80"/>
      <c r="N1021" s="80"/>
      <c r="O1021" s="80">
        <v>28000</v>
      </c>
      <c r="P1021" s="79"/>
    </row>
    <row r="1022" spans="1:16" ht="45" x14ac:dyDescent="0.25">
      <c r="A1022" s="77" t="s">
        <v>41</v>
      </c>
      <c r="B1022" s="77" t="s">
        <v>186</v>
      </c>
      <c r="C1022" s="78" t="s">
        <v>317</v>
      </c>
      <c r="D1022" s="80"/>
      <c r="E1022" s="80"/>
      <c r="F1022" s="80">
        <v>7</v>
      </c>
      <c r="G1022" s="80"/>
      <c r="H1022" s="80"/>
      <c r="I1022" s="79">
        <f t="shared" si="48"/>
        <v>7</v>
      </c>
      <c r="J1022" s="80"/>
      <c r="K1022" s="80"/>
      <c r="L1022" s="80"/>
      <c r="M1022" s="80"/>
      <c r="N1022" s="80"/>
      <c r="O1022" s="80">
        <v>28000</v>
      </c>
      <c r="P1022" s="79"/>
    </row>
    <row r="1023" spans="1:16" ht="30" x14ac:dyDescent="0.25">
      <c r="A1023" s="77" t="s">
        <v>41</v>
      </c>
      <c r="B1023" s="77" t="s">
        <v>186</v>
      </c>
      <c r="C1023" s="78" t="s">
        <v>323</v>
      </c>
      <c r="D1023" s="80"/>
      <c r="E1023" s="80"/>
      <c r="F1023" s="80">
        <v>7</v>
      </c>
      <c r="G1023" s="80"/>
      <c r="H1023" s="80"/>
      <c r="I1023" s="79">
        <f t="shared" si="48"/>
        <v>7</v>
      </c>
      <c r="J1023" s="80"/>
      <c r="K1023" s="80"/>
      <c r="L1023" s="80"/>
      <c r="M1023" s="80"/>
      <c r="N1023" s="80"/>
      <c r="O1023" s="80">
        <v>28000</v>
      </c>
      <c r="P1023" s="79"/>
    </row>
    <row r="1024" spans="1:16" ht="31.5" customHeight="1" x14ac:dyDescent="0.25">
      <c r="A1024" s="77" t="s">
        <v>41</v>
      </c>
      <c r="B1024" s="77" t="s">
        <v>186</v>
      </c>
      <c r="C1024" s="78" t="s">
        <v>325</v>
      </c>
      <c r="D1024" s="80"/>
      <c r="E1024" s="80"/>
      <c r="F1024" s="80">
        <v>10</v>
      </c>
      <c r="G1024" s="80"/>
      <c r="H1024" s="80"/>
      <c r="I1024" s="79">
        <f t="shared" si="48"/>
        <v>10</v>
      </c>
      <c r="J1024" s="80"/>
      <c r="K1024" s="80"/>
      <c r="L1024" s="80"/>
      <c r="M1024" s="80"/>
      <c r="N1024" s="80"/>
      <c r="O1024" s="80">
        <v>28000</v>
      </c>
      <c r="P1024" s="79"/>
    </row>
    <row r="1025" spans="1:16" ht="30" x14ac:dyDescent="0.25">
      <c r="A1025" s="77" t="s">
        <v>41</v>
      </c>
      <c r="B1025" s="77" t="s">
        <v>186</v>
      </c>
      <c r="C1025" s="78" t="s">
        <v>326</v>
      </c>
      <c r="D1025" s="80"/>
      <c r="E1025" s="80"/>
      <c r="F1025" s="80"/>
      <c r="G1025" s="80"/>
      <c r="H1025" s="80"/>
      <c r="I1025" s="79">
        <f t="shared" si="48"/>
        <v>0</v>
      </c>
      <c r="J1025" s="80"/>
      <c r="K1025" s="80"/>
      <c r="L1025" s="80"/>
      <c r="M1025" s="80"/>
      <c r="N1025" s="80"/>
      <c r="O1025" s="80">
        <v>28000</v>
      </c>
      <c r="P1025" s="79"/>
    </row>
    <row r="1026" spans="1:16" ht="30" x14ac:dyDescent="0.25">
      <c r="A1026" s="77" t="s">
        <v>41</v>
      </c>
      <c r="B1026" s="77" t="s">
        <v>186</v>
      </c>
      <c r="C1026" s="78" t="s">
        <v>329</v>
      </c>
      <c r="D1026" s="80"/>
      <c r="E1026" s="80"/>
      <c r="F1026" s="80"/>
      <c r="G1026" s="80"/>
      <c r="H1026" s="80"/>
      <c r="I1026" s="79">
        <f t="shared" si="48"/>
        <v>0</v>
      </c>
      <c r="J1026" s="80"/>
      <c r="K1026" s="80"/>
      <c r="L1026" s="80"/>
      <c r="M1026" s="80"/>
      <c r="N1026" s="80"/>
      <c r="O1026" s="80">
        <v>28000</v>
      </c>
      <c r="P1026" s="79"/>
    </row>
    <row r="1027" spans="1:16" ht="30" x14ac:dyDescent="0.25">
      <c r="A1027" s="77" t="s">
        <v>41</v>
      </c>
      <c r="B1027" s="77" t="s">
        <v>186</v>
      </c>
      <c r="C1027" s="78" t="s">
        <v>330</v>
      </c>
      <c r="D1027" s="80"/>
      <c r="E1027" s="80"/>
      <c r="F1027" s="80">
        <v>7</v>
      </c>
      <c r="G1027" s="80"/>
      <c r="H1027" s="80"/>
      <c r="I1027" s="79">
        <f t="shared" si="48"/>
        <v>7</v>
      </c>
      <c r="J1027" s="80"/>
      <c r="K1027" s="80"/>
      <c r="L1027" s="80"/>
      <c r="M1027" s="80"/>
      <c r="N1027" s="80"/>
      <c r="O1027" s="80">
        <v>28000</v>
      </c>
      <c r="P1027" s="79"/>
    </row>
    <row r="1028" spans="1:16" ht="30" x14ac:dyDescent="0.25">
      <c r="A1028" s="77" t="s">
        <v>41</v>
      </c>
      <c r="B1028" s="77" t="s">
        <v>186</v>
      </c>
      <c r="C1028" s="78" t="s">
        <v>331</v>
      </c>
      <c r="D1028" s="80"/>
      <c r="E1028" s="80"/>
      <c r="F1028" s="80"/>
      <c r="G1028" s="80"/>
      <c r="H1028" s="80"/>
      <c r="I1028" s="79">
        <f t="shared" si="48"/>
        <v>0</v>
      </c>
      <c r="J1028" s="80"/>
      <c r="K1028" s="80"/>
      <c r="L1028" s="80"/>
      <c r="M1028" s="80"/>
      <c r="N1028" s="80"/>
      <c r="O1028" s="80">
        <v>28000</v>
      </c>
      <c r="P1028" s="79"/>
    </row>
    <row r="1029" spans="1:16" x14ac:dyDescent="0.25">
      <c r="A1029" s="77" t="s">
        <v>41</v>
      </c>
      <c r="B1029" s="77" t="s">
        <v>266</v>
      </c>
      <c r="C1029" s="78" t="s">
        <v>340</v>
      </c>
      <c r="D1029" s="80">
        <v>41</v>
      </c>
      <c r="E1029" s="80"/>
      <c r="F1029" s="80">
        <v>60</v>
      </c>
      <c r="G1029" s="80">
        <v>37</v>
      </c>
      <c r="H1029" s="80"/>
      <c r="I1029" s="79">
        <f t="shared" si="48"/>
        <v>138</v>
      </c>
      <c r="J1029" s="80">
        <v>7</v>
      </c>
      <c r="K1029" s="80">
        <v>17</v>
      </c>
      <c r="L1029" s="80">
        <v>73</v>
      </c>
      <c r="M1029" s="80">
        <v>13</v>
      </c>
      <c r="N1029" s="80"/>
      <c r="O1029" s="80">
        <v>29200</v>
      </c>
      <c r="P1029" s="79">
        <f t="shared" si="49"/>
        <v>43800</v>
      </c>
    </row>
    <row r="1030" spans="1:16" x14ac:dyDescent="0.25">
      <c r="A1030" s="77" t="s">
        <v>41</v>
      </c>
      <c r="B1030" s="77" t="s">
        <v>266</v>
      </c>
      <c r="C1030" s="78" t="s">
        <v>341</v>
      </c>
      <c r="D1030" s="80"/>
      <c r="E1030" s="80"/>
      <c r="F1030" s="80">
        <v>1375</v>
      </c>
      <c r="G1030" s="80"/>
      <c r="H1030" s="80"/>
      <c r="I1030" s="79">
        <f t="shared" si="48"/>
        <v>1375</v>
      </c>
      <c r="J1030" s="80"/>
      <c r="K1030" s="80">
        <v>223</v>
      </c>
      <c r="L1030" s="79" t="s">
        <v>310</v>
      </c>
      <c r="M1030" s="80">
        <v>670</v>
      </c>
      <c r="N1030" s="80">
        <v>478</v>
      </c>
      <c r="O1030" s="80">
        <v>45200</v>
      </c>
      <c r="P1030" s="80">
        <v>112500</v>
      </c>
    </row>
    <row r="1031" spans="1:16" x14ac:dyDescent="0.25">
      <c r="A1031" s="77" t="s">
        <v>41</v>
      </c>
      <c r="B1031" s="77" t="s">
        <v>266</v>
      </c>
      <c r="C1031" s="78" t="s">
        <v>342</v>
      </c>
      <c r="D1031" s="80"/>
      <c r="E1031" s="80"/>
      <c r="F1031" s="80">
        <v>211</v>
      </c>
      <c r="G1031" s="80"/>
      <c r="H1031" s="80"/>
      <c r="I1031" s="79">
        <f t="shared" si="48"/>
        <v>211</v>
      </c>
      <c r="J1031" s="80"/>
      <c r="K1031" s="80">
        <v>22</v>
      </c>
      <c r="L1031" s="80">
        <v>50</v>
      </c>
      <c r="M1031" s="80">
        <v>140</v>
      </c>
      <c r="N1031" s="80"/>
      <c r="O1031" s="80">
        <v>43200</v>
      </c>
      <c r="P1031" s="80">
        <v>112500</v>
      </c>
    </row>
    <row r="1032" spans="1:16" ht="30" x14ac:dyDescent="0.25">
      <c r="A1032" s="77" t="s">
        <v>41</v>
      </c>
      <c r="B1032" s="77" t="s">
        <v>266</v>
      </c>
      <c r="C1032" s="78" t="s">
        <v>343</v>
      </c>
      <c r="D1032" s="80"/>
      <c r="E1032" s="80"/>
      <c r="F1032" s="80">
        <v>1644</v>
      </c>
      <c r="G1032" s="80"/>
      <c r="H1032" s="80"/>
      <c r="I1032" s="79">
        <f t="shared" si="48"/>
        <v>1644</v>
      </c>
      <c r="J1032" s="80"/>
      <c r="K1032" s="80"/>
      <c r="L1032" s="80"/>
      <c r="M1032" s="80"/>
      <c r="N1032" s="80">
        <v>1644</v>
      </c>
      <c r="O1032" s="80"/>
      <c r="P1032" s="80">
        <v>111800</v>
      </c>
    </row>
    <row r="1033" spans="1:16" x14ac:dyDescent="0.25">
      <c r="A1033" s="77" t="s">
        <v>41</v>
      </c>
      <c r="B1033" s="77" t="s">
        <v>266</v>
      </c>
      <c r="C1033" s="78" t="s">
        <v>344</v>
      </c>
      <c r="D1033" s="80"/>
      <c r="E1033" s="80"/>
      <c r="F1033" s="80"/>
      <c r="G1033" s="80"/>
      <c r="H1033" s="80"/>
      <c r="I1033" s="79">
        <f t="shared" si="48"/>
        <v>0</v>
      </c>
      <c r="J1033" s="80"/>
      <c r="K1033" s="80"/>
      <c r="L1033" s="80"/>
      <c r="M1033" s="80"/>
      <c r="N1033" s="80"/>
      <c r="O1033" s="80"/>
      <c r="P1033" s="80"/>
    </row>
    <row r="1034" spans="1:16" x14ac:dyDescent="0.25">
      <c r="A1034" s="81" t="s">
        <v>41</v>
      </c>
      <c r="B1034" s="81"/>
      <c r="C1034" s="82" t="s">
        <v>222</v>
      </c>
      <c r="D1034" s="81">
        <f>SUM(D992:D1033)</f>
        <v>821</v>
      </c>
      <c r="E1034" s="81">
        <f t="shared" ref="E1034:N1034" si="50">SUM(E992:E1033)</f>
        <v>0</v>
      </c>
      <c r="F1034" s="81">
        <f t="shared" si="50"/>
        <v>4761</v>
      </c>
      <c r="G1034" s="81">
        <f t="shared" si="50"/>
        <v>1702</v>
      </c>
      <c r="H1034" s="81">
        <f t="shared" si="50"/>
        <v>0</v>
      </c>
      <c r="I1034" s="81">
        <f t="shared" si="50"/>
        <v>7284</v>
      </c>
      <c r="J1034" s="81">
        <f t="shared" si="50"/>
        <v>173</v>
      </c>
      <c r="K1034" s="81">
        <f t="shared" si="50"/>
        <v>677</v>
      </c>
      <c r="L1034" s="81"/>
      <c r="M1034" s="81">
        <f t="shared" si="50"/>
        <v>1343</v>
      </c>
      <c r="N1034" s="81">
        <f t="shared" si="50"/>
        <v>2123</v>
      </c>
      <c r="O1034" s="83"/>
      <c r="P1034" s="83"/>
    </row>
    <row r="1035" spans="1:16" x14ac:dyDescent="0.25">
      <c r="A1035" s="22" t="s">
        <v>134</v>
      </c>
      <c r="I1035" s="213"/>
    </row>
    <row r="1036" spans="1:16" ht="45" x14ac:dyDescent="0.25">
      <c r="A1036" s="78" t="s">
        <v>42</v>
      </c>
      <c r="B1036" s="78" t="s">
        <v>185</v>
      </c>
      <c r="C1036" s="78" t="s">
        <v>451</v>
      </c>
      <c r="D1036" s="78">
        <v>15</v>
      </c>
      <c r="E1036" s="78"/>
      <c r="F1036" s="78">
        <v>23</v>
      </c>
      <c r="G1036" s="78"/>
      <c r="H1036" s="78">
        <v>0</v>
      </c>
      <c r="I1036" s="122">
        <f>SUM(D1036:H1036)</f>
        <v>38</v>
      </c>
      <c r="J1036" s="78">
        <v>6</v>
      </c>
      <c r="K1036" s="78">
        <v>11</v>
      </c>
      <c r="L1036" s="78">
        <v>16</v>
      </c>
      <c r="M1036" s="78" t="s">
        <v>284</v>
      </c>
      <c r="N1036" s="78" t="s">
        <v>284</v>
      </c>
      <c r="O1036" s="78">
        <v>26800</v>
      </c>
      <c r="P1036" s="78">
        <v>28100</v>
      </c>
    </row>
    <row r="1037" spans="1:16" ht="45" x14ac:dyDescent="0.25">
      <c r="A1037" s="78" t="s">
        <v>42</v>
      </c>
      <c r="B1037" s="78" t="s">
        <v>185</v>
      </c>
      <c r="C1037" s="78" t="s">
        <v>452</v>
      </c>
      <c r="D1037" s="78">
        <v>37</v>
      </c>
      <c r="E1037" s="78"/>
      <c r="F1037" s="78">
        <v>87</v>
      </c>
      <c r="G1037" s="78">
        <v>262</v>
      </c>
      <c r="H1037" s="78"/>
      <c r="I1037" s="122">
        <f t="shared" ref="I1037:I1054" si="51">SUM(D1037:H1037)</f>
        <v>386</v>
      </c>
      <c r="J1037" s="78">
        <v>11</v>
      </c>
      <c r="K1037" s="78">
        <v>72</v>
      </c>
      <c r="L1037" s="78">
        <v>41</v>
      </c>
      <c r="M1037" s="78">
        <v>211</v>
      </c>
      <c r="N1037" s="78" t="s">
        <v>284</v>
      </c>
      <c r="O1037" s="78">
        <v>26800</v>
      </c>
      <c r="P1037" s="78">
        <v>28100</v>
      </c>
    </row>
    <row r="1038" spans="1:16" ht="30" x14ac:dyDescent="0.25">
      <c r="A1038" s="78" t="s">
        <v>42</v>
      </c>
      <c r="B1038" s="78" t="s">
        <v>185</v>
      </c>
      <c r="C1038" s="78" t="s">
        <v>453</v>
      </c>
      <c r="D1038" s="78">
        <v>75</v>
      </c>
      <c r="E1038" s="78"/>
      <c r="F1038" s="78">
        <v>286</v>
      </c>
      <c r="G1038" s="78"/>
      <c r="H1038" s="78"/>
      <c r="I1038" s="122">
        <f t="shared" si="51"/>
        <v>361</v>
      </c>
      <c r="J1038" s="78">
        <v>22</v>
      </c>
      <c r="K1038" s="78">
        <v>34</v>
      </c>
      <c r="L1038" s="78">
        <v>52</v>
      </c>
      <c r="M1038" s="78">
        <v>295</v>
      </c>
      <c r="N1038" s="78" t="s">
        <v>284</v>
      </c>
      <c r="O1038" s="78">
        <v>30700</v>
      </c>
      <c r="P1038" s="78">
        <v>32200</v>
      </c>
    </row>
    <row r="1039" spans="1:16" ht="45" x14ac:dyDescent="0.25">
      <c r="A1039" s="78" t="s">
        <v>42</v>
      </c>
      <c r="B1039" s="78" t="s">
        <v>185</v>
      </c>
      <c r="C1039" s="78" t="s">
        <v>454</v>
      </c>
      <c r="D1039" s="78">
        <v>54</v>
      </c>
      <c r="E1039" s="78"/>
      <c r="F1039" s="78">
        <v>48</v>
      </c>
      <c r="G1039" s="78">
        <v>201</v>
      </c>
      <c r="H1039" s="78"/>
      <c r="I1039" s="122">
        <f t="shared" si="51"/>
        <v>303</v>
      </c>
      <c r="J1039" s="78">
        <v>14</v>
      </c>
      <c r="K1039" s="78">
        <v>22</v>
      </c>
      <c r="L1039" s="78">
        <v>94</v>
      </c>
      <c r="M1039" s="78">
        <v>189</v>
      </c>
      <c r="N1039" s="78" t="s">
        <v>284</v>
      </c>
      <c r="O1039" s="78">
        <v>26800</v>
      </c>
      <c r="P1039" s="78">
        <v>28100</v>
      </c>
    </row>
    <row r="1040" spans="1:16" ht="45" x14ac:dyDescent="0.25">
      <c r="A1040" s="78" t="s">
        <v>42</v>
      </c>
      <c r="B1040" s="78" t="s">
        <v>185</v>
      </c>
      <c r="C1040" s="78" t="s">
        <v>455</v>
      </c>
      <c r="D1040" s="78">
        <v>16</v>
      </c>
      <c r="E1040" s="78"/>
      <c r="F1040" s="78">
        <v>25</v>
      </c>
      <c r="G1040" s="78">
        <v>72</v>
      </c>
      <c r="H1040" s="78"/>
      <c r="I1040" s="122">
        <f t="shared" si="51"/>
        <v>113</v>
      </c>
      <c r="J1040" s="78">
        <v>4</v>
      </c>
      <c r="K1040" s="78">
        <v>44</v>
      </c>
      <c r="L1040" s="78">
        <v>22</v>
      </c>
      <c r="M1040" s="78">
        <v>67</v>
      </c>
      <c r="N1040" s="78" t="s">
        <v>284</v>
      </c>
      <c r="O1040" s="78">
        <v>26800</v>
      </c>
      <c r="P1040" s="78">
        <v>28100</v>
      </c>
    </row>
    <row r="1041" spans="1:16" ht="30" x14ac:dyDescent="0.25">
      <c r="A1041" s="78" t="s">
        <v>42</v>
      </c>
      <c r="B1041" s="78" t="s">
        <v>185</v>
      </c>
      <c r="C1041" s="78" t="s">
        <v>456</v>
      </c>
      <c r="D1041" s="78">
        <v>26</v>
      </c>
      <c r="E1041" s="78"/>
      <c r="F1041" s="78">
        <v>13</v>
      </c>
      <c r="G1041" s="78"/>
      <c r="H1041" s="78"/>
      <c r="I1041" s="122">
        <f t="shared" si="51"/>
        <v>39</v>
      </c>
      <c r="J1041" s="78" t="s">
        <v>284</v>
      </c>
      <c r="K1041" s="78" t="s">
        <v>284</v>
      </c>
      <c r="L1041" s="78">
        <v>9</v>
      </c>
      <c r="M1041" s="78" t="s">
        <v>284</v>
      </c>
      <c r="N1041" s="78" t="s">
        <v>284</v>
      </c>
      <c r="O1041" s="78">
        <v>26800</v>
      </c>
      <c r="P1041" s="78">
        <v>28100</v>
      </c>
    </row>
    <row r="1042" spans="1:16" ht="45" x14ac:dyDescent="0.25">
      <c r="A1042" s="78" t="s">
        <v>42</v>
      </c>
      <c r="B1042" s="78" t="s">
        <v>185</v>
      </c>
      <c r="C1042" s="78" t="s">
        <v>457</v>
      </c>
      <c r="D1042" s="78">
        <v>24</v>
      </c>
      <c r="E1042" s="78"/>
      <c r="F1042" s="78">
        <v>12</v>
      </c>
      <c r="G1042" s="78">
        <v>60</v>
      </c>
      <c r="H1042" s="78"/>
      <c r="I1042" s="122">
        <f t="shared" si="51"/>
        <v>96</v>
      </c>
      <c r="J1042" s="78" t="s">
        <v>284</v>
      </c>
      <c r="K1042" s="78" t="s">
        <v>284</v>
      </c>
      <c r="L1042" s="78">
        <v>13</v>
      </c>
      <c r="M1042" s="78">
        <v>78</v>
      </c>
      <c r="N1042" s="78" t="s">
        <v>284</v>
      </c>
      <c r="O1042" s="78">
        <v>26800</v>
      </c>
      <c r="P1042" s="78">
        <v>28100</v>
      </c>
    </row>
    <row r="1043" spans="1:16" ht="28.5" customHeight="1" x14ac:dyDescent="0.25">
      <c r="A1043" s="78" t="s">
        <v>42</v>
      </c>
      <c r="B1043" s="78" t="s">
        <v>185</v>
      </c>
      <c r="C1043" s="78" t="s">
        <v>458</v>
      </c>
      <c r="D1043" s="78">
        <v>4</v>
      </c>
      <c r="E1043" s="78"/>
      <c r="F1043" s="78">
        <v>63</v>
      </c>
      <c r="G1043" s="78">
        <v>100</v>
      </c>
      <c r="H1043" s="78"/>
      <c r="I1043" s="122">
        <f t="shared" si="51"/>
        <v>167</v>
      </c>
      <c r="J1043" s="78">
        <v>4</v>
      </c>
      <c r="K1043" s="78">
        <v>32</v>
      </c>
      <c r="L1043" s="78">
        <v>29</v>
      </c>
      <c r="M1043" s="78">
        <v>219</v>
      </c>
      <c r="N1043" s="78" t="s">
        <v>284</v>
      </c>
      <c r="O1043" s="78">
        <v>26800</v>
      </c>
      <c r="P1043" s="78">
        <v>28100</v>
      </c>
    </row>
    <row r="1044" spans="1:16" ht="45" x14ac:dyDescent="0.25">
      <c r="A1044" s="78" t="s">
        <v>42</v>
      </c>
      <c r="B1044" s="78" t="s">
        <v>185</v>
      </c>
      <c r="C1044" s="78" t="s">
        <v>459</v>
      </c>
      <c r="D1044" s="78">
        <v>113</v>
      </c>
      <c r="E1044" s="78"/>
      <c r="F1044" s="78">
        <v>574</v>
      </c>
      <c r="G1044" s="78">
        <v>2024</v>
      </c>
      <c r="H1044" s="78"/>
      <c r="I1044" s="122">
        <f t="shared" si="51"/>
        <v>2711</v>
      </c>
      <c r="J1044" s="78">
        <v>29</v>
      </c>
      <c r="K1044" s="78">
        <v>551</v>
      </c>
      <c r="L1044" s="78">
        <v>312</v>
      </c>
      <c r="M1044" s="78">
        <v>503</v>
      </c>
      <c r="N1044" s="78" t="s">
        <v>284</v>
      </c>
      <c r="O1044" s="78">
        <v>26800</v>
      </c>
      <c r="P1044" s="78">
        <v>28100</v>
      </c>
    </row>
    <row r="1045" spans="1:16" ht="45" x14ac:dyDescent="0.25">
      <c r="A1045" s="78" t="s">
        <v>42</v>
      </c>
      <c r="B1045" s="78" t="s">
        <v>185</v>
      </c>
      <c r="C1045" s="78" t="s">
        <v>460</v>
      </c>
      <c r="D1045" s="78"/>
      <c r="E1045" s="78"/>
      <c r="F1045" s="78"/>
      <c r="G1045" s="78">
        <v>226</v>
      </c>
      <c r="H1045" s="78"/>
      <c r="I1045" s="122">
        <f t="shared" si="51"/>
        <v>226</v>
      </c>
      <c r="J1045" s="78" t="s">
        <v>284</v>
      </c>
      <c r="K1045" s="78">
        <v>100</v>
      </c>
      <c r="L1045" s="78">
        <v>59</v>
      </c>
      <c r="M1045" s="78">
        <v>117</v>
      </c>
      <c r="N1045" s="78" t="s">
        <v>284</v>
      </c>
      <c r="O1045" s="78">
        <v>26800</v>
      </c>
      <c r="P1045" s="78">
        <v>28100</v>
      </c>
    </row>
    <row r="1046" spans="1:16" ht="30" x14ac:dyDescent="0.25">
      <c r="A1046" s="78" t="s">
        <v>42</v>
      </c>
      <c r="B1046" s="78" t="s">
        <v>185</v>
      </c>
      <c r="C1046" s="78" t="s">
        <v>461</v>
      </c>
      <c r="D1046" s="78"/>
      <c r="E1046" s="78"/>
      <c r="F1046" s="78">
        <v>147</v>
      </c>
      <c r="G1046" s="78">
        <v>587</v>
      </c>
      <c r="H1046" s="78"/>
      <c r="I1046" s="122">
        <f t="shared" si="51"/>
        <v>734</v>
      </c>
      <c r="J1046" s="78" t="s">
        <v>284</v>
      </c>
      <c r="K1046" s="78">
        <v>62</v>
      </c>
      <c r="L1046" s="78">
        <v>35</v>
      </c>
      <c r="M1046" s="78">
        <v>221</v>
      </c>
      <c r="N1046" s="78" t="s">
        <v>284</v>
      </c>
      <c r="O1046" s="78">
        <v>26800</v>
      </c>
      <c r="P1046" s="78">
        <v>28100</v>
      </c>
    </row>
    <row r="1047" spans="1:16" ht="30" x14ac:dyDescent="0.25">
      <c r="A1047" s="78" t="s">
        <v>42</v>
      </c>
      <c r="B1047" s="78" t="s">
        <v>185</v>
      </c>
      <c r="C1047" s="78" t="s">
        <v>375</v>
      </c>
      <c r="D1047" s="78"/>
      <c r="E1047" s="78"/>
      <c r="F1047" s="78">
        <v>10</v>
      </c>
      <c r="G1047" s="78">
        <v>29</v>
      </c>
      <c r="H1047" s="78"/>
      <c r="I1047" s="122">
        <f t="shared" si="51"/>
        <v>39</v>
      </c>
      <c r="J1047" s="78" t="s">
        <v>284</v>
      </c>
      <c r="K1047" s="78">
        <v>10</v>
      </c>
      <c r="L1047" s="78">
        <v>14</v>
      </c>
      <c r="M1047" s="78">
        <v>24</v>
      </c>
      <c r="N1047" s="78" t="s">
        <v>284</v>
      </c>
      <c r="O1047" s="78">
        <v>26800</v>
      </c>
      <c r="P1047" s="78">
        <v>28100</v>
      </c>
    </row>
    <row r="1048" spans="1:16" x14ac:dyDescent="0.25">
      <c r="A1048" s="78" t="s">
        <v>42</v>
      </c>
      <c r="B1048" s="78" t="s">
        <v>185</v>
      </c>
      <c r="C1048" s="78" t="s">
        <v>188</v>
      </c>
      <c r="D1048" s="78"/>
      <c r="E1048" s="78"/>
      <c r="F1048" s="78">
        <v>97</v>
      </c>
      <c r="G1048" s="78">
        <v>100</v>
      </c>
      <c r="H1048" s="78"/>
      <c r="I1048" s="122">
        <f t="shared" si="51"/>
        <v>197</v>
      </c>
      <c r="J1048" s="78" t="s">
        <v>284</v>
      </c>
      <c r="K1048" s="78" t="s">
        <v>284</v>
      </c>
      <c r="L1048" s="78"/>
      <c r="M1048" s="78">
        <v>35</v>
      </c>
      <c r="N1048" s="78" t="s">
        <v>284</v>
      </c>
      <c r="O1048" s="78">
        <v>28350</v>
      </c>
      <c r="P1048" s="78">
        <v>29800</v>
      </c>
    </row>
    <row r="1049" spans="1:16" x14ac:dyDescent="0.25">
      <c r="A1049" s="78" t="s">
        <v>42</v>
      </c>
      <c r="B1049" s="78" t="s">
        <v>185</v>
      </c>
      <c r="C1049" s="78" t="s">
        <v>406</v>
      </c>
      <c r="D1049" s="78"/>
      <c r="E1049" s="78"/>
      <c r="F1049" s="78">
        <v>44</v>
      </c>
      <c r="G1049" s="78">
        <v>578</v>
      </c>
      <c r="H1049" s="78"/>
      <c r="I1049" s="122">
        <f t="shared" si="51"/>
        <v>622</v>
      </c>
      <c r="J1049" s="78" t="s">
        <v>284</v>
      </c>
      <c r="K1049" s="78">
        <v>114</v>
      </c>
      <c r="L1049" s="78">
        <v>100</v>
      </c>
      <c r="M1049" s="78">
        <v>516</v>
      </c>
      <c r="N1049" s="78" t="s">
        <v>284</v>
      </c>
      <c r="O1049" s="78">
        <v>28350</v>
      </c>
      <c r="P1049" s="78">
        <v>29800</v>
      </c>
    </row>
    <row r="1050" spans="1:16" ht="30" x14ac:dyDescent="0.25">
      <c r="A1050" s="78" t="s">
        <v>42</v>
      </c>
      <c r="B1050" s="78" t="s">
        <v>185</v>
      </c>
      <c r="C1050" s="78" t="s">
        <v>462</v>
      </c>
      <c r="D1050" s="78"/>
      <c r="E1050" s="78"/>
      <c r="F1050" s="78">
        <v>79</v>
      </c>
      <c r="G1050" s="78">
        <v>307</v>
      </c>
      <c r="H1050" s="78"/>
      <c r="I1050" s="122">
        <f t="shared" si="51"/>
        <v>386</v>
      </c>
      <c r="J1050" s="78" t="s">
        <v>284</v>
      </c>
      <c r="K1050" s="78">
        <v>62</v>
      </c>
      <c r="L1050" s="78">
        <v>39</v>
      </c>
      <c r="M1050" s="78">
        <v>84</v>
      </c>
      <c r="N1050" s="78" t="s">
        <v>284</v>
      </c>
      <c r="O1050" s="78">
        <v>28350</v>
      </c>
      <c r="P1050" s="78">
        <v>29800</v>
      </c>
    </row>
    <row r="1051" spans="1:16" x14ac:dyDescent="0.25">
      <c r="A1051" s="78" t="s">
        <v>42</v>
      </c>
      <c r="B1051" s="78" t="s">
        <v>185</v>
      </c>
      <c r="C1051" s="78" t="s">
        <v>463</v>
      </c>
      <c r="D1051" s="78"/>
      <c r="E1051" s="78"/>
      <c r="F1051" s="78">
        <v>28</v>
      </c>
      <c r="G1051" s="78"/>
      <c r="H1051" s="78"/>
      <c r="I1051" s="122">
        <f t="shared" si="51"/>
        <v>28</v>
      </c>
      <c r="J1051" s="78" t="s">
        <v>284</v>
      </c>
      <c r="K1051" s="78">
        <v>6</v>
      </c>
      <c r="L1051" s="78" t="s">
        <v>284</v>
      </c>
      <c r="M1051" s="78" t="s">
        <v>284</v>
      </c>
      <c r="N1051" s="78" t="s">
        <v>284</v>
      </c>
      <c r="O1051" s="78">
        <v>29000</v>
      </c>
      <c r="P1051" s="78">
        <v>30400</v>
      </c>
    </row>
    <row r="1052" spans="1:16" x14ac:dyDescent="0.25">
      <c r="A1052" s="78" t="s">
        <v>42</v>
      </c>
      <c r="B1052" s="78" t="s">
        <v>185</v>
      </c>
      <c r="C1052" s="78" t="s">
        <v>190</v>
      </c>
      <c r="D1052" s="78"/>
      <c r="E1052" s="78"/>
      <c r="F1052" s="78">
        <v>23</v>
      </c>
      <c r="G1052" s="78">
        <v>210</v>
      </c>
      <c r="H1052" s="78"/>
      <c r="I1052" s="122">
        <f t="shared" si="51"/>
        <v>233</v>
      </c>
      <c r="J1052" s="78" t="s">
        <v>284</v>
      </c>
      <c r="K1052" s="78">
        <v>46</v>
      </c>
      <c r="L1052" s="78">
        <v>37</v>
      </c>
      <c r="M1052" s="78">
        <v>401</v>
      </c>
      <c r="N1052" s="78" t="s">
        <v>284</v>
      </c>
      <c r="O1052" s="78">
        <v>29450</v>
      </c>
      <c r="P1052" s="78">
        <v>30750</v>
      </c>
    </row>
    <row r="1053" spans="1:16" ht="16.5" customHeight="1" x14ac:dyDescent="0.25">
      <c r="A1053" s="78" t="s">
        <v>42</v>
      </c>
      <c r="B1053" s="78" t="s">
        <v>185</v>
      </c>
      <c r="C1053" s="78" t="s">
        <v>464</v>
      </c>
      <c r="D1053" s="78"/>
      <c r="E1053" s="78"/>
      <c r="F1053" s="78"/>
      <c r="G1053" s="78">
        <v>83</v>
      </c>
      <c r="H1053" s="78"/>
      <c r="I1053" s="122">
        <f t="shared" si="51"/>
        <v>83</v>
      </c>
      <c r="J1053" s="78" t="s">
        <v>284</v>
      </c>
      <c r="K1053" s="78">
        <v>8</v>
      </c>
      <c r="L1053" s="78">
        <v>16</v>
      </c>
      <c r="M1053" s="78">
        <v>42</v>
      </c>
      <c r="N1053" s="78" t="s">
        <v>284</v>
      </c>
      <c r="O1053" s="78">
        <v>26800</v>
      </c>
      <c r="P1053" s="78">
        <v>28100</v>
      </c>
    </row>
    <row r="1054" spans="1:16" ht="30" x14ac:dyDescent="0.25">
      <c r="A1054" s="78" t="s">
        <v>42</v>
      </c>
      <c r="B1054" s="78" t="s">
        <v>185</v>
      </c>
      <c r="C1054" s="78" t="s">
        <v>384</v>
      </c>
      <c r="D1054" s="78">
        <v>0</v>
      </c>
      <c r="E1054" s="78"/>
      <c r="F1054" s="78"/>
      <c r="G1054" s="78">
        <v>31</v>
      </c>
      <c r="H1054" s="78"/>
      <c r="I1054" s="122">
        <f t="shared" si="51"/>
        <v>31</v>
      </c>
      <c r="J1054" s="78" t="s">
        <v>284</v>
      </c>
      <c r="K1054" s="78" t="s">
        <v>284</v>
      </c>
      <c r="L1054" s="78" t="s">
        <v>284</v>
      </c>
      <c r="M1054" s="78">
        <v>47</v>
      </c>
      <c r="N1054" s="78" t="s">
        <v>284</v>
      </c>
      <c r="O1054" s="78">
        <v>28350</v>
      </c>
      <c r="P1054" s="78">
        <v>29800</v>
      </c>
    </row>
    <row r="1055" spans="1:16" x14ac:dyDescent="0.25">
      <c r="A1055" s="122" t="s">
        <v>42</v>
      </c>
      <c r="B1055" s="122"/>
      <c r="C1055" s="122" t="s">
        <v>465</v>
      </c>
      <c r="D1055" s="122">
        <f t="shared" ref="D1055:I1055" si="52">SUM(D1036:D1054)</f>
        <v>364</v>
      </c>
      <c r="E1055" s="122">
        <f t="shared" si="52"/>
        <v>0</v>
      </c>
      <c r="F1055" s="122">
        <f t="shared" si="52"/>
        <v>1559</v>
      </c>
      <c r="G1055" s="122">
        <f t="shared" si="52"/>
        <v>4870</v>
      </c>
      <c r="H1055" s="122">
        <f t="shared" si="52"/>
        <v>0</v>
      </c>
      <c r="I1055" s="122">
        <f t="shared" si="52"/>
        <v>6793</v>
      </c>
      <c r="J1055" s="122">
        <v>90</v>
      </c>
      <c r="K1055" s="122">
        <v>1174</v>
      </c>
      <c r="L1055" s="122"/>
      <c r="M1055" s="122">
        <v>3049</v>
      </c>
      <c r="N1055" s="122">
        <v>0</v>
      </c>
      <c r="O1055" s="122">
        <v>27587</v>
      </c>
      <c r="P1055" s="122">
        <v>28934</v>
      </c>
    </row>
    <row r="1056" spans="1:16" x14ac:dyDescent="0.25">
      <c r="A1056" s="22" t="s">
        <v>135</v>
      </c>
      <c r="I1056" s="214"/>
    </row>
    <row r="1057" spans="1:16" ht="30" x14ac:dyDescent="0.25">
      <c r="A1057" s="78" t="s">
        <v>43</v>
      </c>
      <c r="B1057" s="78" t="s">
        <v>185</v>
      </c>
      <c r="C1057" s="124" t="s">
        <v>474</v>
      </c>
      <c r="D1057" s="78">
        <v>78</v>
      </c>
      <c r="E1057" s="78"/>
      <c r="F1057" s="78">
        <v>14</v>
      </c>
      <c r="G1057" s="78">
        <v>9</v>
      </c>
      <c r="H1057" s="78">
        <v>0</v>
      </c>
      <c r="I1057" s="122">
        <f>SUM(D1057:H1057)</f>
        <v>101</v>
      </c>
      <c r="J1057" s="78">
        <v>14</v>
      </c>
      <c r="K1057" s="78">
        <v>2</v>
      </c>
      <c r="L1057" s="78">
        <v>85</v>
      </c>
      <c r="M1057" s="78"/>
      <c r="N1057" s="78"/>
      <c r="O1057" s="78">
        <v>28500</v>
      </c>
      <c r="P1057" s="78"/>
    </row>
    <row r="1058" spans="1:16" ht="30" x14ac:dyDescent="0.25">
      <c r="A1058" s="78" t="s">
        <v>43</v>
      </c>
      <c r="B1058" s="78" t="s">
        <v>185</v>
      </c>
      <c r="C1058" s="124" t="s">
        <v>375</v>
      </c>
      <c r="D1058" s="78"/>
      <c r="E1058" s="78"/>
      <c r="F1058" s="78">
        <v>4</v>
      </c>
      <c r="G1058" s="78"/>
      <c r="H1058" s="78"/>
      <c r="I1058" s="122">
        <f t="shared" ref="I1058:I1079" si="53">SUM(D1058:H1058)</f>
        <v>4</v>
      </c>
      <c r="J1058" s="78"/>
      <c r="K1058" s="78"/>
      <c r="L1058" s="78"/>
      <c r="M1058" s="78"/>
      <c r="N1058" s="78"/>
      <c r="O1058" s="78">
        <v>28500</v>
      </c>
      <c r="P1058" s="78"/>
    </row>
    <row r="1059" spans="1:16" ht="30" x14ac:dyDescent="0.25">
      <c r="A1059" s="78" t="s">
        <v>43</v>
      </c>
      <c r="B1059" s="78" t="s">
        <v>185</v>
      </c>
      <c r="C1059" s="124" t="s">
        <v>475</v>
      </c>
      <c r="D1059" s="78"/>
      <c r="E1059" s="78"/>
      <c r="F1059" s="78">
        <v>53</v>
      </c>
      <c r="G1059" s="78"/>
      <c r="H1059" s="78"/>
      <c r="I1059" s="122">
        <f t="shared" si="53"/>
        <v>53</v>
      </c>
      <c r="J1059" s="78"/>
      <c r="K1059" s="78">
        <v>12</v>
      </c>
      <c r="L1059" s="78">
        <v>71</v>
      </c>
      <c r="M1059" s="78">
        <v>1</v>
      </c>
      <c r="N1059" s="78"/>
      <c r="O1059" s="78">
        <v>29500</v>
      </c>
      <c r="P1059" s="78">
        <v>60000</v>
      </c>
    </row>
    <row r="1060" spans="1:16" ht="45" x14ac:dyDescent="0.25">
      <c r="A1060" s="78" t="s">
        <v>43</v>
      </c>
      <c r="B1060" s="78" t="s">
        <v>185</v>
      </c>
      <c r="C1060" s="78" t="s">
        <v>471</v>
      </c>
      <c r="D1060" s="78"/>
      <c r="E1060" s="78"/>
      <c r="F1060" s="78">
        <v>9</v>
      </c>
      <c r="G1060" s="78"/>
      <c r="H1060" s="78"/>
      <c r="I1060" s="122">
        <f t="shared" si="53"/>
        <v>9</v>
      </c>
      <c r="J1060" s="78"/>
      <c r="K1060" s="78">
        <v>6</v>
      </c>
      <c r="L1060" s="78"/>
      <c r="M1060" s="78"/>
      <c r="N1060" s="78"/>
      <c r="O1060" s="78">
        <v>29500</v>
      </c>
      <c r="P1060" s="78"/>
    </row>
    <row r="1061" spans="1:16" ht="30" x14ac:dyDescent="0.25">
      <c r="A1061" s="78" t="s">
        <v>43</v>
      </c>
      <c r="B1061" s="78" t="s">
        <v>185</v>
      </c>
      <c r="C1061" s="124" t="s">
        <v>384</v>
      </c>
      <c r="D1061" s="78"/>
      <c r="E1061" s="78"/>
      <c r="F1061" s="78">
        <v>5</v>
      </c>
      <c r="G1061" s="78">
        <v>11</v>
      </c>
      <c r="H1061" s="78"/>
      <c r="I1061" s="122">
        <f t="shared" si="53"/>
        <v>16</v>
      </c>
      <c r="J1061" s="78"/>
      <c r="K1061" s="78"/>
      <c r="L1061" s="78">
        <v>45</v>
      </c>
      <c r="M1061" s="78">
        <v>1</v>
      </c>
      <c r="N1061" s="78"/>
      <c r="O1061" s="78">
        <v>29500</v>
      </c>
      <c r="P1061" s="78"/>
    </row>
    <row r="1062" spans="1:16" ht="30" x14ac:dyDescent="0.25">
      <c r="A1062" s="78" t="s">
        <v>43</v>
      </c>
      <c r="B1062" s="78" t="s">
        <v>185</v>
      </c>
      <c r="C1062" s="124" t="s">
        <v>358</v>
      </c>
      <c r="D1062" s="78"/>
      <c r="E1062" s="78"/>
      <c r="F1062" s="78">
        <v>52</v>
      </c>
      <c r="G1062" s="78">
        <v>184</v>
      </c>
      <c r="H1062" s="78"/>
      <c r="I1062" s="122">
        <f t="shared" si="53"/>
        <v>236</v>
      </c>
      <c r="J1062" s="78"/>
      <c r="K1062" s="78">
        <v>60</v>
      </c>
      <c r="L1062" s="78">
        <v>78</v>
      </c>
      <c r="M1062" s="78"/>
      <c r="N1062" s="78"/>
      <c r="O1062" s="78">
        <v>29500</v>
      </c>
      <c r="P1062" s="78">
        <v>50000</v>
      </c>
    </row>
    <row r="1063" spans="1:16" ht="45" x14ac:dyDescent="0.25">
      <c r="A1063" s="78" t="s">
        <v>43</v>
      </c>
      <c r="B1063" s="78" t="s">
        <v>185</v>
      </c>
      <c r="C1063" s="124" t="s">
        <v>476</v>
      </c>
      <c r="D1063" s="78"/>
      <c r="E1063" s="78"/>
      <c r="F1063" s="78"/>
      <c r="G1063" s="78">
        <v>14</v>
      </c>
      <c r="H1063" s="78"/>
      <c r="I1063" s="122">
        <f t="shared" si="53"/>
        <v>14</v>
      </c>
      <c r="J1063" s="78"/>
      <c r="K1063" s="78"/>
      <c r="L1063" s="78">
        <v>45</v>
      </c>
      <c r="M1063" s="78"/>
      <c r="N1063" s="78"/>
      <c r="O1063" s="78">
        <v>29500</v>
      </c>
      <c r="P1063" s="78"/>
    </row>
    <row r="1064" spans="1:16" x14ac:dyDescent="0.25">
      <c r="A1064" s="78" t="s">
        <v>43</v>
      </c>
      <c r="B1064" s="78" t="s">
        <v>185</v>
      </c>
      <c r="C1064" s="124" t="s">
        <v>357</v>
      </c>
      <c r="D1064" s="78">
        <v>25</v>
      </c>
      <c r="E1064" s="78"/>
      <c r="F1064" s="78">
        <v>1</v>
      </c>
      <c r="G1064" s="78"/>
      <c r="H1064" s="78"/>
      <c r="I1064" s="122">
        <f t="shared" si="53"/>
        <v>26</v>
      </c>
      <c r="J1064" s="78">
        <v>4</v>
      </c>
      <c r="K1064" s="78">
        <v>1</v>
      </c>
      <c r="L1064" s="78">
        <v>85</v>
      </c>
      <c r="M1064" s="78"/>
      <c r="N1064" s="78"/>
      <c r="O1064" s="78">
        <v>28500</v>
      </c>
      <c r="P1064" s="78"/>
    </row>
    <row r="1065" spans="1:16" x14ac:dyDescent="0.25">
      <c r="A1065" s="78" t="s">
        <v>43</v>
      </c>
      <c r="B1065" s="78" t="s">
        <v>185</v>
      </c>
      <c r="C1065" s="124" t="s">
        <v>267</v>
      </c>
      <c r="D1065" s="78">
        <v>104</v>
      </c>
      <c r="E1065" s="78"/>
      <c r="F1065" s="78">
        <v>117</v>
      </c>
      <c r="G1065" s="78">
        <v>182</v>
      </c>
      <c r="H1065" s="78"/>
      <c r="I1065" s="122">
        <f t="shared" si="53"/>
        <v>403</v>
      </c>
      <c r="J1065" s="78">
        <v>35</v>
      </c>
      <c r="K1065" s="78">
        <v>28</v>
      </c>
      <c r="L1065" s="78">
        <v>95</v>
      </c>
      <c r="M1065" s="78">
        <v>1</v>
      </c>
      <c r="N1065" s="78">
        <v>2</v>
      </c>
      <c r="O1065" s="78">
        <v>29500</v>
      </c>
      <c r="P1065" s="78">
        <v>65000</v>
      </c>
    </row>
    <row r="1066" spans="1:16" x14ac:dyDescent="0.25">
      <c r="A1066" s="78" t="s">
        <v>43</v>
      </c>
      <c r="B1066" s="78" t="s">
        <v>185</v>
      </c>
      <c r="C1066" s="124" t="s">
        <v>227</v>
      </c>
      <c r="D1066" s="78"/>
      <c r="E1066" s="78"/>
      <c r="F1066" s="78">
        <v>61</v>
      </c>
      <c r="G1066" s="78"/>
      <c r="H1066" s="78"/>
      <c r="I1066" s="122">
        <f t="shared" si="53"/>
        <v>61</v>
      </c>
      <c r="J1066" s="78"/>
      <c r="K1066" s="78">
        <v>11</v>
      </c>
      <c r="L1066" s="78"/>
      <c r="M1066" s="78"/>
      <c r="N1066" s="78"/>
      <c r="O1066" s="78">
        <v>29500</v>
      </c>
      <c r="P1066" s="78"/>
    </row>
    <row r="1067" spans="1:16" x14ac:dyDescent="0.25">
      <c r="A1067" s="78" t="s">
        <v>43</v>
      </c>
      <c r="B1067" s="78" t="s">
        <v>185</v>
      </c>
      <c r="C1067" s="124" t="s">
        <v>246</v>
      </c>
      <c r="D1067" s="78">
        <v>91</v>
      </c>
      <c r="E1067" s="78"/>
      <c r="F1067" s="78">
        <v>58</v>
      </c>
      <c r="G1067" s="78">
        <v>308</v>
      </c>
      <c r="H1067" s="78"/>
      <c r="I1067" s="122">
        <f t="shared" si="53"/>
        <v>457</v>
      </c>
      <c r="J1067" s="78">
        <v>25</v>
      </c>
      <c r="K1067" s="78">
        <v>116</v>
      </c>
      <c r="L1067" s="78">
        <v>90</v>
      </c>
      <c r="M1067" s="78">
        <v>1</v>
      </c>
      <c r="N1067" s="78"/>
      <c r="O1067" s="78">
        <v>29500</v>
      </c>
      <c r="P1067" s="78">
        <v>50000</v>
      </c>
    </row>
    <row r="1068" spans="1:16" x14ac:dyDescent="0.25">
      <c r="A1068" s="78" t="s">
        <v>43</v>
      </c>
      <c r="B1068" s="78" t="s">
        <v>185</v>
      </c>
      <c r="C1068" s="124" t="s">
        <v>477</v>
      </c>
      <c r="D1068" s="78">
        <v>29</v>
      </c>
      <c r="E1068" s="78"/>
      <c r="F1068" s="78">
        <v>18</v>
      </c>
      <c r="G1068" s="78"/>
      <c r="H1068" s="78"/>
      <c r="I1068" s="122">
        <f t="shared" si="53"/>
        <v>47</v>
      </c>
      <c r="J1068" s="78"/>
      <c r="K1068" s="78">
        <v>4</v>
      </c>
      <c r="L1068" s="78">
        <v>79</v>
      </c>
      <c r="M1068" s="78"/>
      <c r="N1068" s="78"/>
      <c r="O1068" s="78">
        <v>29500</v>
      </c>
      <c r="P1068" s="78"/>
    </row>
    <row r="1069" spans="1:16" ht="30" x14ac:dyDescent="0.25">
      <c r="A1069" s="78" t="s">
        <v>43</v>
      </c>
      <c r="B1069" s="78" t="s">
        <v>185</v>
      </c>
      <c r="C1069" s="124" t="s">
        <v>478</v>
      </c>
      <c r="D1069" s="78">
        <v>10</v>
      </c>
      <c r="E1069" s="78"/>
      <c r="F1069" s="78">
        <v>17</v>
      </c>
      <c r="G1069" s="78">
        <v>58</v>
      </c>
      <c r="H1069" s="78"/>
      <c r="I1069" s="122">
        <f t="shared" si="53"/>
        <v>85</v>
      </c>
      <c r="J1069" s="78"/>
      <c r="K1069" s="78">
        <v>20</v>
      </c>
      <c r="L1069" s="78">
        <v>63</v>
      </c>
      <c r="M1069" s="78"/>
      <c r="N1069" s="78"/>
      <c r="O1069" s="78">
        <v>29500</v>
      </c>
      <c r="P1069" s="78"/>
    </row>
    <row r="1070" spans="1:16" x14ac:dyDescent="0.25">
      <c r="A1070" s="78" t="s">
        <v>43</v>
      </c>
      <c r="B1070" s="78" t="s">
        <v>185</v>
      </c>
      <c r="C1070" s="124" t="s">
        <v>244</v>
      </c>
      <c r="D1070" s="78"/>
      <c r="E1070" s="78"/>
      <c r="F1070" s="78">
        <v>6</v>
      </c>
      <c r="G1070" s="78"/>
      <c r="H1070" s="78"/>
      <c r="I1070" s="122">
        <f t="shared" si="53"/>
        <v>6</v>
      </c>
      <c r="J1070" s="78"/>
      <c r="K1070" s="78">
        <v>6</v>
      </c>
      <c r="L1070" s="78"/>
      <c r="M1070" s="78"/>
      <c r="N1070" s="78"/>
      <c r="O1070" s="78">
        <v>29500</v>
      </c>
      <c r="P1070" s="78"/>
    </row>
    <row r="1071" spans="1:16" ht="30" x14ac:dyDescent="0.25">
      <c r="A1071" s="78" t="s">
        <v>43</v>
      </c>
      <c r="B1071" s="78" t="s">
        <v>185</v>
      </c>
      <c r="C1071" s="124" t="s">
        <v>479</v>
      </c>
      <c r="D1071" s="78">
        <v>85</v>
      </c>
      <c r="E1071" s="78"/>
      <c r="F1071" s="78">
        <v>18</v>
      </c>
      <c r="G1071" s="78">
        <v>37</v>
      </c>
      <c r="H1071" s="78"/>
      <c r="I1071" s="122">
        <f t="shared" si="53"/>
        <v>140</v>
      </c>
      <c r="J1071" s="78">
        <v>26</v>
      </c>
      <c r="K1071" s="78">
        <v>2</v>
      </c>
      <c r="L1071" s="78">
        <v>95</v>
      </c>
      <c r="M1071" s="78"/>
      <c r="N1071" s="78"/>
      <c r="O1071" s="78">
        <v>29500</v>
      </c>
      <c r="P1071" s="78"/>
    </row>
    <row r="1072" spans="1:16" x14ac:dyDescent="0.25">
      <c r="A1072" s="78" t="s">
        <v>43</v>
      </c>
      <c r="B1072" s="78" t="s">
        <v>185</v>
      </c>
      <c r="C1072" s="124" t="s">
        <v>434</v>
      </c>
      <c r="D1072" s="78"/>
      <c r="E1072" s="78"/>
      <c r="F1072" s="78">
        <v>21</v>
      </c>
      <c r="G1072" s="78"/>
      <c r="H1072" s="78"/>
      <c r="I1072" s="122">
        <f t="shared" si="53"/>
        <v>21</v>
      </c>
      <c r="J1072" s="78"/>
      <c r="K1072" s="78">
        <v>6</v>
      </c>
      <c r="L1072" s="78"/>
      <c r="M1072" s="78"/>
      <c r="N1072" s="78"/>
      <c r="O1072" s="78">
        <v>29500</v>
      </c>
      <c r="P1072" s="78"/>
    </row>
    <row r="1073" spans="1:16" x14ac:dyDescent="0.25">
      <c r="A1073" s="78" t="s">
        <v>43</v>
      </c>
      <c r="B1073" s="78" t="s">
        <v>185</v>
      </c>
      <c r="C1073" s="124" t="s">
        <v>480</v>
      </c>
      <c r="D1073" s="78"/>
      <c r="E1073" s="78"/>
      <c r="F1073" s="78">
        <v>53</v>
      </c>
      <c r="G1073" s="78">
        <v>113</v>
      </c>
      <c r="H1073" s="78"/>
      <c r="I1073" s="122">
        <f t="shared" si="53"/>
        <v>166</v>
      </c>
      <c r="J1073" s="78"/>
      <c r="K1073" s="78">
        <v>40</v>
      </c>
      <c r="L1073" s="78">
        <v>85</v>
      </c>
      <c r="M1073" s="78"/>
      <c r="N1073" s="78"/>
      <c r="O1073" s="78">
        <v>29500</v>
      </c>
      <c r="P1073" s="78"/>
    </row>
    <row r="1074" spans="1:16" ht="19.5" customHeight="1" x14ac:dyDescent="0.25">
      <c r="A1074" s="78" t="s">
        <v>43</v>
      </c>
      <c r="B1074" s="78" t="s">
        <v>185</v>
      </c>
      <c r="C1074" s="124" t="s">
        <v>271</v>
      </c>
      <c r="D1074" s="78">
        <v>8</v>
      </c>
      <c r="E1074" s="78"/>
      <c r="F1074" s="78"/>
      <c r="G1074" s="78"/>
      <c r="H1074" s="78"/>
      <c r="I1074" s="122">
        <f t="shared" si="53"/>
        <v>8</v>
      </c>
      <c r="J1074" s="78"/>
      <c r="K1074" s="78"/>
      <c r="L1074" s="78">
        <v>59</v>
      </c>
      <c r="M1074" s="78"/>
      <c r="N1074" s="78"/>
      <c r="O1074" s="78">
        <v>29500</v>
      </c>
      <c r="P1074" s="78"/>
    </row>
    <row r="1075" spans="1:16" x14ac:dyDescent="0.25">
      <c r="A1075" s="78" t="s">
        <v>43</v>
      </c>
      <c r="B1075" s="78" t="s">
        <v>185</v>
      </c>
      <c r="C1075" s="124" t="s">
        <v>188</v>
      </c>
      <c r="D1075" s="78"/>
      <c r="E1075" s="78"/>
      <c r="F1075" s="78">
        <v>140</v>
      </c>
      <c r="G1075" s="78">
        <v>247</v>
      </c>
      <c r="H1075" s="78"/>
      <c r="I1075" s="122">
        <f t="shared" si="53"/>
        <v>387</v>
      </c>
      <c r="J1075" s="78"/>
      <c r="K1075" s="78">
        <v>31</v>
      </c>
      <c r="L1075" s="78">
        <v>52</v>
      </c>
      <c r="M1075" s="78"/>
      <c r="N1075" s="78"/>
      <c r="O1075" s="78">
        <v>29500</v>
      </c>
      <c r="P1075" s="78"/>
    </row>
    <row r="1076" spans="1:16" x14ac:dyDescent="0.25">
      <c r="A1076" s="78" t="s">
        <v>43</v>
      </c>
      <c r="B1076" s="78" t="s">
        <v>185</v>
      </c>
      <c r="C1076" s="124" t="s">
        <v>219</v>
      </c>
      <c r="D1076" s="78">
        <v>54</v>
      </c>
      <c r="E1076" s="78"/>
      <c r="F1076" s="78">
        <v>27</v>
      </c>
      <c r="G1076" s="78"/>
      <c r="H1076" s="78"/>
      <c r="I1076" s="122">
        <f t="shared" si="53"/>
        <v>81</v>
      </c>
      <c r="J1076" s="78">
        <v>14</v>
      </c>
      <c r="K1076" s="78">
        <v>6</v>
      </c>
      <c r="L1076" s="78">
        <v>93</v>
      </c>
      <c r="M1076" s="78"/>
      <c r="N1076" s="78"/>
      <c r="O1076" s="78">
        <v>29500</v>
      </c>
      <c r="P1076" s="78"/>
    </row>
    <row r="1077" spans="1:16" ht="30" x14ac:dyDescent="0.25">
      <c r="A1077" s="78" t="s">
        <v>43</v>
      </c>
      <c r="B1077" s="78" t="s">
        <v>186</v>
      </c>
      <c r="C1077" s="124" t="s">
        <v>474</v>
      </c>
      <c r="D1077" s="78"/>
      <c r="E1077" s="78"/>
      <c r="F1077" s="78">
        <v>27</v>
      </c>
      <c r="G1077" s="78"/>
      <c r="H1077" s="78"/>
      <c r="I1077" s="122">
        <f t="shared" si="53"/>
        <v>27</v>
      </c>
      <c r="J1077" s="78"/>
      <c r="K1077" s="78">
        <v>8</v>
      </c>
      <c r="L1077" s="78">
        <v>100</v>
      </c>
      <c r="M1077" s="78"/>
      <c r="N1077" s="78"/>
      <c r="O1077" s="78">
        <v>30000</v>
      </c>
      <c r="P1077" s="78"/>
    </row>
    <row r="1078" spans="1:16" x14ac:dyDescent="0.25">
      <c r="A1078" s="78" t="s">
        <v>43</v>
      </c>
      <c r="B1078" s="78" t="s">
        <v>186</v>
      </c>
      <c r="C1078" s="124" t="s">
        <v>267</v>
      </c>
      <c r="D1078" s="78"/>
      <c r="E1078" s="78"/>
      <c r="F1078" s="78">
        <v>39</v>
      </c>
      <c r="G1078" s="78"/>
      <c r="H1078" s="78"/>
      <c r="I1078" s="122">
        <f t="shared" si="53"/>
        <v>39</v>
      </c>
      <c r="J1078" s="78"/>
      <c r="K1078" s="78">
        <v>21</v>
      </c>
      <c r="L1078" s="78">
        <v>84</v>
      </c>
      <c r="M1078" s="78"/>
      <c r="N1078" s="78"/>
      <c r="O1078" s="78">
        <v>30000</v>
      </c>
      <c r="P1078" s="78"/>
    </row>
    <row r="1079" spans="1:16" x14ac:dyDescent="0.25">
      <c r="A1079" s="78" t="s">
        <v>43</v>
      </c>
      <c r="B1079" s="78" t="s">
        <v>186</v>
      </c>
      <c r="C1079" s="124" t="s">
        <v>246</v>
      </c>
      <c r="D1079" s="78">
        <v>0</v>
      </c>
      <c r="E1079" s="78"/>
      <c r="F1079" s="78">
        <v>31</v>
      </c>
      <c r="G1079" s="78"/>
      <c r="H1079" s="78"/>
      <c r="I1079" s="122">
        <f t="shared" si="53"/>
        <v>31</v>
      </c>
      <c r="J1079" s="78"/>
      <c r="K1079" s="78">
        <v>15</v>
      </c>
      <c r="L1079" s="78">
        <v>100</v>
      </c>
      <c r="M1079" s="78"/>
      <c r="N1079" s="78">
        <v>0</v>
      </c>
      <c r="O1079" s="78">
        <v>30000</v>
      </c>
      <c r="P1079" s="78"/>
    </row>
    <row r="1080" spans="1:16" x14ac:dyDescent="0.25">
      <c r="A1080" s="122"/>
      <c r="B1080" s="122"/>
      <c r="C1080" s="122" t="s">
        <v>473</v>
      </c>
      <c r="D1080" s="122">
        <f t="shared" ref="D1080:K1080" si="54">SUM(D1057:D1079)</f>
        <v>484</v>
      </c>
      <c r="E1080" s="122">
        <f t="shared" si="54"/>
        <v>0</v>
      </c>
      <c r="F1080" s="122">
        <f t="shared" si="54"/>
        <v>771</v>
      </c>
      <c r="G1080" s="122">
        <f t="shared" si="54"/>
        <v>1163</v>
      </c>
      <c r="H1080" s="122">
        <f t="shared" si="54"/>
        <v>0</v>
      </c>
      <c r="I1080" s="122">
        <f t="shared" si="54"/>
        <v>2418</v>
      </c>
      <c r="J1080" s="122">
        <f t="shared" si="54"/>
        <v>118</v>
      </c>
      <c r="K1080" s="122">
        <f t="shared" si="54"/>
        <v>395</v>
      </c>
      <c r="L1080" s="122">
        <v>65.400000000000006</v>
      </c>
      <c r="M1080" s="122">
        <f>SUM(M1059:M1079)</f>
        <v>4</v>
      </c>
      <c r="N1080" s="122">
        <f>SUM(N1059:N1079)</f>
        <v>2</v>
      </c>
      <c r="O1080" s="122"/>
      <c r="P1080" s="122"/>
    </row>
    <row r="1081" spans="1:16" x14ac:dyDescent="0.25">
      <c r="A1081" s="22" t="s">
        <v>136</v>
      </c>
    </row>
    <row r="1082" spans="1:16" x14ac:dyDescent="0.25">
      <c r="A1082" s="124" t="s">
        <v>44</v>
      </c>
      <c r="B1082" s="124" t="s">
        <v>185</v>
      </c>
      <c r="C1082" s="124" t="s">
        <v>837</v>
      </c>
      <c r="D1082" s="124">
        <v>36</v>
      </c>
      <c r="E1082" s="124"/>
      <c r="F1082" s="124">
        <v>67</v>
      </c>
      <c r="G1082" s="124">
        <v>141</v>
      </c>
      <c r="H1082" s="124">
        <v>0</v>
      </c>
      <c r="I1082" s="122">
        <f>SUM(D1082:H1082)</f>
        <v>244</v>
      </c>
      <c r="J1082" s="124">
        <v>7</v>
      </c>
      <c r="K1082" s="124">
        <v>68</v>
      </c>
      <c r="L1082" s="182">
        <v>0.65</v>
      </c>
      <c r="M1082" s="124">
        <v>5</v>
      </c>
      <c r="N1082" s="124"/>
      <c r="O1082" s="124">
        <v>21000</v>
      </c>
      <c r="P1082" s="124">
        <v>35000</v>
      </c>
    </row>
    <row r="1083" spans="1:16" ht="30" x14ac:dyDescent="0.25">
      <c r="A1083" s="124" t="s">
        <v>44</v>
      </c>
      <c r="B1083" s="124" t="s">
        <v>185</v>
      </c>
      <c r="C1083" s="124" t="s">
        <v>475</v>
      </c>
      <c r="D1083" s="124">
        <v>29</v>
      </c>
      <c r="E1083" s="124"/>
      <c r="F1083" s="124">
        <v>51</v>
      </c>
      <c r="G1083" s="124"/>
      <c r="H1083" s="124"/>
      <c r="I1083" s="122">
        <f t="shared" ref="I1083:I1113" si="55">SUM(D1083:H1083)</f>
        <v>80</v>
      </c>
      <c r="J1083" s="124" t="s">
        <v>284</v>
      </c>
      <c r="K1083" s="124" t="s">
        <v>284</v>
      </c>
      <c r="L1083" s="182" t="s">
        <v>284</v>
      </c>
      <c r="M1083" s="124">
        <v>14</v>
      </c>
      <c r="N1083" s="124"/>
      <c r="O1083" s="124">
        <v>21000</v>
      </c>
      <c r="P1083" s="124">
        <v>35000</v>
      </c>
    </row>
    <row r="1084" spans="1:16" ht="30" x14ac:dyDescent="0.25">
      <c r="A1084" s="124" t="s">
        <v>44</v>
      </c>
      <c r="B1084" s="124" t="s">
        <v>185</v>
      </c>
      <c r="C1084" s="124" t="s">
        <v>838</v>
      </c>
      <c r="D1084" s="124">
        <v>28</v>
      </c>
      <c r="E1084" s="124"/>
      <c r="F1084" s="124">
        <v>1</v>
      </c>
      <c r="G1084" s="124"/>
      <c r="H1084" s="124"/>
      <c r="I1084" s="122">
        <f t="shared" si="55"/>
        <v>29</v>
      </c>
      <c r="J1084" s="124" t="s">
        <v>284</v>
      </c>
      <c r="K1084" s="124" t="s">
        <v>284</v>
      </c>
      <c r="L1084" s="182" t="s">
        <v>284</v>
      </c>
      <c r="M1084" s="124">
        <v>3</v>
      </c>
      <c r="N1084" s="124"/>
      <c r="O1084" s="124">
        <v>21000</v>
      </c>
      <c r="P1084" s="124">
        <v>35000</v>
      </c>
    </row>
    <row r="1085" spans="1:16" x14ac:dyDescent="0.25">
      <c r="A1085" s="124" t="s">
        <v>44</v>
      </c>
      <c r="B1085" s="124" t="s">
        <v>185</v>
      </c>
      <c r="C1085" s="124" t="s">
        <v>463</v>
      </c>
      <c r="D1085" s="124"/>
      <c r="E1085" s="124"/>
      <c r="F1085" s="124">
        <v>64</v>
      </c>
      <c r="G1085" s="124"/>
      <c r="H1085" s="124"/>
      <c r="I1085" s="122">
        <f t="shared" si="55"/>
        <v>64</v>
      </c>
      <c r="J1085" s="124" t="s">
        <v>284</v>
      </c>
      <c r="K1085" s="124" t="s">
        <v>284</v>
      </c>
      <c r="L1085" s="182" t="s">
        <v>284</v>
      </c>
      <c r="M1085" s="124"/>
      <c r="N1085" s="124"/>
      <c r="O1085" s="124">
        <v>21000</v>
      </c>
      <c r="P1085" s="124">
        <v>35000</v>
      </c>
    </row>
    <row r="1086" spans="1:16" ht="30" x14ac:dyDescent="0.25">
      <c r="A1086" s="124" t="s">
        <v>44</v>
      </c>
      <c r="B1086" s="124" t="s">
        <v>185</v>
      </c>
      <c r="C1086" s="124" t="s">
        <v>839</v>
      </c>
      <c r="D1086" s="124"/>
      <c r="E1086" s="124"/>
      <c r="F1086" s="124">
        <v>12</v>
      </c>
      <c r="G1086" s="124"/>
      <c r="H1086" s="124"/>
      <c r="I1086" s="122">
        <f t="shared" si="55"/>
        <v>12</v>
      </c>
      <c r="J1086" s="124"/>
      <c r="K1086" s="124">
        <v>7</v>
      </c>
      <c r="L1086" s="182" t="s">
        <v>284</v>
      </c>
      <c r="M1086" s="124"/>
      <c r="N1086" s="124"/>
      <c r="O1086" s="124">
        <v>21000</v>
      </c>
      <c r="P1086" s="124">
        <v>35000</v>
      </c>
    </row>
    <row r="1087" spans="1:16" ht="17.25" customHeight="1" x14ac:dyDescent="0.25">
      <c r="A1087" s="124" t="s">
        <v>44</v>
      </c>
      <c r="B1087" s="124" t="s">
        <v>185</v>
      </c>
      <c r="C1087" s="124" t="s">
        <v>271</v>
      </c>
      <c r="D1087" s="124"/>
      <c r="E1087" s="124"/>
      <c r="F1087" s="124">
        <v>7</v>
      </c>
      <c r="G1087" s="124">
        <v>30</v>
      </c>
      <c r="H1087" s="124"/>
      <c r="I1087" s="122">
        <f t="shared" si="55"/>
        <v>37</v>
      </c>
      <c r="J1087" s="124"/>
      <c r="K1087" s="124">
        <v>17</v>
      </c>
      <c r="L1087" s="182">
        <v>0.46</v>
      </c>
      <c r="M1087" s="124"/>
      <c r="N1087" s="124"/>
      <c r="O1087" s="124">
        <v>21000</v>
      </c>
      <c r="P1087" s="124">
        <v>35000</v>
      </c>
    </row>
    <row r="1088" spans="1:16" ht="30" x14ac:dyDescent="0.25">
      <c r="A1088" s="124" t="s">
        <v>44</v>
      </c>
      <c r="B1088" s="124" t="s">
        <v>185</v>
      </c>
      <c r="C1088" s="124" t="s">
        <v>356</v>
      </c>
      <c r="D1088" s="124">
        <v>5</v>
      </c>
      <c r="E1088" s="124"/>
      <c r="F1088" s="124">
        <v>7</v>
      </c>
      <c r="G1088" s="124">
        <v>44</v>
      </c>
      <c r="H1088" s="124"/>
      <c r="I1088" s="122">
        <f t="shared" si="55"/>
        <v>56</v>
      </c>
      <c r="J1088" s="124" t="s">
        <v>284</v>
      </c>
      <c r="K1088" s="124">
        <v>15</v>
      </c>
      <c r="L1088" s="182">
        <v>0.6</v>
      </c>
      <c r="M1088" s="124">
        <v>7</v>
      </c>
      <c r="N1088" s="124"/>
      <c r="O1088" s="124">
        <v>21000</v>
      </c>
      <c r="P1088" s="124">
        <v>35000</v>
      </c>
    </row>
    <row r="1089" spans="1:16" ht="30" x14ac:dyDescent="0.25">
      <c r="A1089" s="124" t="s">
        <v>44</v>
      </c>
      <c r="B1089" s="124" t="s">
        <v>185</v>
      </c>
      <c r="C1089" s="124" t="s">
        <v>840</v>
      </c>
      <c r="D1089" s="124"/>
      <c r="E1089" s="124"/>
      <c r="F1089" s="124">
        <v>12</v>
      </c>
      <c r="G1089" s="124">
        <v>40</v>
      </c>
      <c r="H1089" s="124"/>
      <c r="I1089" s="122">
        <f t="shared" si="55"/>
        <v>52</v>
      </c>
      <c r="J1089" s="124" t="s">
        <v>284</v>
      </c>
      <c r="K1089" s="124">
        <v>27</v>
      </c>
      <c r="L1089" s="182">
        <v>0.65</v>
      </c>
      <c r="M1089" s="124">
        <v>14</v>
      </c>
      <c r="N1089" s="124"/>
      <c r="O1089" s="124">
        <v>21000</v>
      </c>
      <c r="P1089" s="124">
        <v>35000</v>
      </c>
    </row>
    <row r="1090" spans="1:16" x14ac:dyDescent="0.25">
      <c r="A1090" s="124" t="s">
        <v>44</v>
      </c>
      <c r="B1090" s="124" t="s">
        <v>185</v>
      </c>
      <c r="C1090" s="124" t="s">
        <v>188</v>
      </c>
      <c r="D1090" s="124"/>
      <c r="E1090" s="124"/>
      <c r="F1090" s="124">
        <v>43</v>
      </c>
      <c r="G1090" s="124">
        <v>90</v>
      </c>
      <c r="H1090" s="124"/>
      <c r="I1090" s="122">
        <f t="shared" si="55"/>
        <v>133</v>
      </c>
      <c r="J1090" s="124" t="s">
        <v>284</v>
      </c>
      <c r="K1090" s="124" t="s">
        <v>284</v>
      </c>
      <c r="L1090" s="182" t="s">
        <v>284</v>
      </c>
      <c r="M1090" s="124">
        <v>80</v>
      </c>
      <c r="N1090" s="124"/>
      <c r="O1090" s="124">
        <v>21000</v>
      </c>
      <c r="P1090" s="124">
        <v>35000</v>
      </c>
    </row>
    <row r="1091" spans="1:16" x14ac:dyDescent="0.25">
      <c r="A1091" s="124" t="s">
        <v>44</v>
      </c>
      <c r="B1091" s="124" t="s">
        <v>185</v>
      </c>
      <c r="C1091" s="124" t="s">
        <v>219</v>
      </c>
      <c r="D1091" s="124"/>
      <c r="E1091" s="124"/>
      <c r="F1091" s="124">
        <v>6</v>
      </c>
      <c r="G1091" s="124" t="s">
        <v>284</v>
      </c>
      <c r="H1091" s="124"/>
      <c r="I1091" s="122">
        <f t="shared" si="55"/>
        <v>6</v>
      </c>
      <c r="J1091" s="124" t="s">
        <v>284</v>
      </c>
      <c r="K1091" s="124" t="s">
        <v>284</v>
      </c>
      <c r="L1091" s="182" t="s">
        <v>284</v>
      </c>
      <c r="M1091" s="124"/>
      <c r="N1091" s="124"/>
      <c r="O1091" s="124">
        <v>21000</v>
      </c>
      <c r="P1091" s="124">
        <v>35000</v>
      </c>
    </row>
    <row r="1092" spans="1:16" x14ac:dyDescent="0.25">
      <c r="A1092" s="124" t="s">
        <v>44</v>
      </c>
      <c r="B1092" s="124" t="s">
        <v>185</v>
      </c>
      <c r="C1092" s="124" t="s">
        <v>480</v>
      </c>
      <c r="D1092" s="124"/>
      <c r="E1092" s="124"/>
      <c r="F1092" s="124">
        <v>104</v>
      </c>
      <c r="G1092" s="124">
        <v>190</v>
      </c>
      <c r="H1092" s="124"/>
      <c r="I1092" s="122">
        <f t="shared" si="55"/>
        <v>294</v>
      </c>
      <c r="J1092" s="124" t="s">
        <v>284</v>
      </c>
      <c r="K1092" s="124">
        <v>40</v>
      </c>
      <c r="L1092" s="182">
        <v>0.55000000000000004</v>
      </c>
      <c r="M1092" s="124">
        <v>66</v>
      </c>
      <c r="N1092" s="124"/>
      <c r="O1092" s="124">
        <v>21000</v>
      </c>
      <c r="P1092" s="124">
        <v>35000</v>
      </c>
    </row>
    <row r="1093" spans="1:16" x14ac:dyDescent="0.25">
      <c r="A1093" s="124" t="s">
        <v>44</v>
      </c>
      <c r="B1093" s="124" t="s">
        <v>185</v>
      </c>
      <c r="C1093" s="124" t="s">
        <v>843</v>
      </c>
      <c r="D1093" s="124"/>
      <c r="E1093" s="124"/>
      <c r="F1093" s="124">
        <v>13</v>
      </c>
      <c r="G1093" s="124">
        <v>202</v>
      </c>
      <c r="H1093" s="124"/>
      <c r="I1093" s="122">
        <f t="shared" si="55"/>
        <v>215</v>
      </c>
      <c r="J1093" s="124" t="s">
        <v>284</v>
      </c>
      <c r="K1093" s="124">
        <v>106</v>
      </c>
      <c r="L1093" s="182">
        <v>0.43</v>
      </c>
      <c r="M1093" s="124"/>
      <c r="N1093" s="124"/>
      <c r="O1093" s="124">
        <v>21000</v>
      </c>
      <c r="P1093" s="124">
        <v>35000</v>
      </c>
    </row>
    <row r="1094" spans="1:16" ht="30" x14ac:dyDescent="0.25">
      <c r="A1094" s="124" t="s">
        <v>44</v>
      </c>
      <c r="B1094" s="124" t="s">
        <v>185</v>
      </c>
      <c r="C1094" s="124" t="s">
        <v>844</v>
      </c>
      <c r="D1094" s="124"/>
      <c r="E1094" s="124"/>
      <c r="F1094" s="124">
        <v>26</v>
      </c>
      <c r="G1094" s="124">
        <v>206</v>
      </c>
      <c r="H1094" s="124"/>
      <c r="I1094" s="122">
        <f t="shared" si="55"/>
        <v>232</v>
      </c>
      <c r="J1094" s="124" t="s">
        <v>284</v>
      </c>
      <c r="K1094" s="124">
        <v>60</v>
      </c>
      <c r="L1094" s="182">
        <v>0.68</v>
      </c>
      <c r="M1094" s="124"/>
      <c r="N1094" s="124"/>
      <c r="O1094" s="124">
        <v>21000</v>
      </c>
      <c r="P1094" s="124">
        <v>35000</v>
      </c>
    </row>
    <row r="1095" spans="1:16" ht="30" x14ac:dyDescent="0.25">
      <c r="A1095" s="124" t="s">
        <v>44</v>
      </c>
      <c r="B1095" s="124" t="s">
        <v>185</v>
      </c>
      <c r="C1095" s="124" t="s">
        <v>845</v>
      </c>
      <c r="D1095" s="124">
        <v>50</v>
      </c>
      <c r="E1095" s="124"/>
      <c r="F1095" s="124">
        <v>38</v>
      </c>
      <c r="G1095" s="124">
        <v>445</v>
      </c>
      <c r="H1095" s="124"/>
      <c r="I1095" s="122">
        <f t="shared" si="55"/>
        <v>533</v>
      </c>
      <c r="J1095" s="124">
        <v>17</v>
      </c>
      <c r="K1095" s="124">
        <v>123</v>
      </c>
      <c r="L1095" s="182">
        <v>0.7</v>
      </c>
      <c r="M1095" s="124">
        <v>99</v>
      </c>
      <c r="N1095" s="124"/>
      <c r="O1095" s="124">
        <v>21000</v>
      </c>
      <c r="P1095" s="124">
        <v>35000</v>
      </c>
    </row>
    <row r="1096" spans="1:16" ht="30" x14ac:dyDescent="0.25">
      <c r="A1096" s="124" t="s">
        <v>44</v>
      </c>
      <c r="B1096" s="124" t="s">
        <v>185</v>
      </c>
      <c r="C1096" s="124" t="s">
        <v>650</v>
      </c>
      <c r="D1096" s="124">
        <v>13</v>
      </c>
      <c r="E1096" s="124"/>
      <c r="F1096" s="124">
        <v>15</v>
      </c>
      <c r="G1096" s="124">
        <v>188</v>
      </c>
      <c r="H1096" s="124"/>
      <c r="I1096" s="122">
        <f t="shared" si="55"/>
        <v>216</v>
      </c>
      <c r="J1096" s="124">
        <v>6</v>
      </c>
      <c r="K1096" s="124">
        <v>72</v>
      </c>
      <c r="L1096" s="182">
        <v>0.68</v>
      </c>
      <c r="M1096" s="124">
        <v>32</v>
      </c>
      <c r="N1096" s="124"/>
      <c r="O1096" s="124">
        <v>21000</v>
      </c>
      <c r="P1096" s="124">
        <v>35000</v>
      </c>
    </row>
    <row r="1097" spans="1:16" ht="30" x14ac:dyDescent="0.25">
      <c r="A1097" s="124" t="s">
        <v>44</v>
      </c>
      <c r="B1097" s="124" t="s">
        <v>185</v>
      </c>
      <c r="C1097" s="124" t="s">
        <v>478</v>
      </c>
      <c r="D1097" s="124"/>
      <c r="E1097" s="124"/>
      <c r="F1097" s="124">
        <v>28</v>
      </c>
      <c r="G1097" s="124">
        <v>49</v>
      </c>
      <c r="H1097" s="124"/>
      <c r="I1097" s="122">
        <f t="shared" si="55"/>
        <v>77</v>
      </c>
      <c r="J1097" s="124" t="s">
        <v>284</v>
      </c>
      <c r="K1097" s="124">
        <v>23</v>
      </c>
      <c r="L1097" s="182">
        <v>0.56000000000000005</v>
      </c>
      <c r="M1097" s="124">
        <v>11</v>
      </c>
      <c r="N1097" s="124"/>
      <c r="O1097" s="124">
        <v>21000</v>
      </c>
      <c r="P1097" s="124">
        <v>35000</v>
      </c>
    </row>
    <row r="1098" spans="1:16" x14ac:dyDescent="0.25">
      <c r="A1098" s="124" t="s">
        <v>44</v>
      </c>
      <c r="B1098" s="124" t="s">
        <v>185</v>
      </c>
      <c r="C1098" s="124" t="s">
        <v>477</v>
      </c>
      <c r="D1098" s="124"/>
      <c r="E1098" s="124"/>
      <c r="F1098" s="124">
        <v>90</v>
      </c>
      <c r="G1098" s="124">
        <v>112</v>
      </c>
      <c r="H1098" s="124"/>
      <c r="I1098" s="122">
        <f t="shared" si="55"/>
        <v>202</v>
      </c>
      <c r="J1098" s="124" t="s">
        <v>284</v>
      </c>
      <c r="K1098" s="124">
        <v>21</v>
      </c>
      <c r="L1098" s="182">
        <v>0.5</v>
      </c>
      <c r="M1098" s="124"/>
      <c r="N1098" s="124"/>
      <c r="O1098" s="124">
        <v>21000</v>
      </c>
      <c r="P1098" s="124">
        <v>35000</v>
      </c>
    </row>
    <row r="1099" spans="1:16" ht="30" x14ac:dyDescent="0.25">
      <c r="A1099" s="124" t="s">
        <v>44</v>
      </c>
      <c r="B1099" s="124" t="s">
        <v>185</v>
      </c>
      <c r="C1099" s="124" t="s">
        <v>479</v>
      </c>
      <c r="D1099" s="124">
        <v>24</v>
      </c>
      <c r="E1099" s="124"/>
      <c r="F1099" s="124">
        <v>10</v>
      </c>
      <c r="G1099" s="124">
        <v>39</v>
      </c>
      <c r="H1099" s="124"/>
      <c r="I1099" s="122">
        <f t="shared" si="55"/>
        <v>73</v>
      </c>
      <c r="J1099" s="124">
        <v>16</v>
      </c>
      <c r="K1099" s="124">
        <v>13</v>
      </c>
      <c r="L1099" s="182">
        <v>0.55000000000000004</v>
      </c>
      <c r="M1099" s="124">
        <v>60</v>
      </c>
      <c r="N1099" s="124"/>
      <c r="O1099" s="124">
        <v>21000</v>
      </c>
      <c r="P1099" s="124">
        <v>35000</v>
      </c>
    </row>
    <row r="1100" spans="1:16" ht="30" x14ac:dyDescent="0.25">
      <c r="A1100" s="124" t="s">
        <v>44</v>
      </c>
      <c r="B1100" s="124" t="s">
        <v>185</v>
      </c>
      <c r="C1100" s="124" t="s">
        <v>474</v>
      </c>
      <c r="D1100" s="124">
        <v>10</v>
      </c>
      <c r="E1100" s="124"/>
      <c r="F1100" s="124">
        <v>2</v>
      </c>
      <c r="G1100" s="124"/>
      <c r="H1100" s="124"/>
      <c r="I1100" s="122">
        <f t="shared" si="55"/>
        <v>12</v>
      </c>
      <c r="J1100" s="124" t="s">
        <v>284</v>
      </c>
      <c r="K1100" s="124" t="s">
        <v>284</v>
      </c>
      <c r="L1100" s="182">
        <v>0.64</v>
      </c>
      <c r="M1100" s="124"/>
      <c r="N1100" s="124"/>
      <c r="O1100" s="124">
        <v>21000</v>
      </c>
      <c r="P1100" s="124">
        <v>35000</v>
      </c>
    </row>
    <row r="1101" spans="1:16" ht="30" x14ac:dyDescent="0.25">
      <c r="A1101" s="124" t="s">
        <v>44</v>
      </c>
      <c r="B1101" s="124" t="s">
        <v>185</v>
      </c>
      <c r="C1101" s="124" t="s">
        <v>663</v>
      </c>
      <c r="D1101" s="124"/>
      <c r="E1101" s="124"/>
      <c r="F1101" s="124">
        <v>4</v>
      </c>
      <c r="G1101" s="124">
        <v>13</v>
      </c>
      <c r="H1101" s="124"/>
      <c r="I1101" s="122">
        <f t="shared" si="55"/>
        <v>17</v>
      </c>
      <c r="J1101" s="124" t="s">
        <v>284</v>
      </c>
      <c r="K1101" s="124">
        <v>11</v>
      </c>
      <c r="L1101" s="182" t="s">
        <v>284</v>
      </c>
      <c r="M1101" s="124"/>
      <c r="N1101" s="124"/>
      <c r="O1101" s="124">
        <v>21000</v>
      </c>
      <c r="P1101" s="124">
        <v>35000</v>
      </c>
    </row>
    <row r="1102" spans="1:16" ht="30" x14ac:dyDescent="0.25">
      <c r="A1102" s="124" t="s">
        <v>44</v>
      </c>
      <c r="B1102" s="124" t="s">
        <v>185</v>
      </c>
      <c r="C1102" s="124" t="s">
        <v>846</v>
      </c>
      <c r="D1102" s="124"/>
      <c r="E1102" s="124"/>
      <c r="F1102" s="124">
        <v>4</v>
      </c>
      <c r="G1102" s="124">
        <v>7</v>
      </c>
      <c r="H1102" s="124"/>
      <c r="I1102" s="122">
        <f t="shared" si="55"/>
        <v>11</v>
      </c>
      <c r="J1102" s="124" t="s">
        <v>284</v>
      </c>
      <c r="K1102" s="124">
        <v>11</v>
      </c>
      <c r="L1102" s="182" t="s">
        <v>284</v>
      </c>
      <c r="M1102" s="124">
        <v>9</v>
      </c>
      <c r="N1102" s="124"/>
      <c r="O1102" s="124">
        <v>21000</v>
      </c>
      <c r="P1102" s="124">
        <v>35000</v>
      </c>
    </row>
    <row r="1103" spans="1:16" x14ac:dyDescent="0.25">
      <c r="A1103" s="124" t="s">
        <v>44</v>
      </c>
      <c r="B1103" s="124" t="s">
        <v>185</v>
      </c>
      <c r="C1103" s="124" t="s">
        <v>267</v>
      </c>
      <c r="D1103" s="124"/>
      <c r="E1103" s="124"/>
      <c r="F1103" s="124"/>
      <c r="G1103" s="124">
        <v>17</v>
      </c>
      <c r="H1103" s="124"/>
      <c r="I1103" s="122">
        <f t="shared" si="55"/>
        <v>17</v>
      </c>
      <c r="J1103" s="124" t="s">
        <v>284</v>
      </c>
      <c r="K1103" s="124" t="s">
        <v>284</v>
      </c>
      <c r="L1103" s="182" t="s">
        <v>284</v>
      </c>
      <c r="M1103" s="124"/>
      <c r="N1103" s="124"/>
      <c r="O1103" s="124">
        <v>21000</v>
      </c>
      <c r="P1103" s="124">
        <v>35000</v>
      </c>
    </row>
    <row r="1104" spans="1:16" ht="30" x14ac:dyDescent="0.25">
      <c r="A1104" s="124" t="s">
        <v>44</v>
      </c>
      <c r="B1104" s="124" t="s">
        <v>185</v>
      </c>
      <c r="C1104" s="124" t="s">
        <v>847</v>
      </c>
      <c r="D1104" s="124">
        <v>22</v>
      </c>
      <c r="E1104" s="124"/>
      <c r="F1104" s="124">
        <v>22</v>
      </c>
      <c r="G1104" s="124">
        <v>41</v>
      </c>
      <c r="H1104" s="124"/>
      <c r="I1104" s="122">
        <f t="shared" si="55"/>
        <v>85</v>
      </c>
      <c r="J1104" s="124">
        <v>10</v>
      </c>
      <c r="K1104" s="124">
        <v>11</v>
      </c>
      <c r="L1104" s="182">
        <v>0.59</v>
      </c>
      <c r="M1104" s="124"/>
      <c r="N1104" s="124"/>
      <c r="O1104" s="124">
        <v>21000</v>
      </c>
      <c r="P1104" s="124">
        <v>35000</v>
      </c>
    </row>
    <row r="1105" spans="1:16" ht="30" x14ac:dyDescent="0.25">
      <c r="A1105" s="124" t="s">
        <v>44</v>
      </c>
      <c r="B1105" s="124" t="s">
        <v>185</v>
      </c>
      <c r="C1105" s="124" t="s">
        <v>848</v>
      </c>
      <c r="D1105" s="124">
        <v>22</v>
      </c>
      <c r="E1105" s="124"/>
      <c r="F1105" s="124">
        <v>15</v>
      </c>
      <c r="G1105" s="124">
        <v>41</v>
      </c>
      <c r="H1105" s="124"/>
      <c r="I1105" s="122">
        <f t="shared" si="55"/>
        <v>78</v>
      </c>
      <c r="J1105" s="124">
        <v>10</v>
      </c>
      <c r="K1105" s="124">
        <v>15</v>
      </c>
      <c r="L1105" s="182">
        <v>0.59</v>
      </c>
      <c r="M1105" s="124">
        <v>25</v>
      </c>
      <c r="N1105" s="124"/>
      <c r="O1105" s="124">
        <v>21000</v>
      </c>
      <c r="P1105" s="124">
        <v>35000</v>
      </c>
    </row>
    <row r="1106" spans="1:16" ht="30" x14ac:dyDescent="0.25">
      <c r="A1106" s="124" t="s">
        <v>44</v>
      </c>
      <c r="B1106" s="124" t="s">
        <v>185</v>
      </c>
      <c r="C1106" s="124" t="s">
        <v>849</v>
      </c>
      <c r="D1106" s="124">
        <v>38</v>
      </c>
      <c r="E1106" s="124"/>
      <c r="F1106" s="124">
        <v>48</v>
      </c>
      <c r="G1106" s="124"/>
      <c r="H1106" s="124"/>
      <c r="I1106" s="122">
        <f t="shared" si="55"/>
        <v>86</v>
      </c>
      <c r="J1106" s="124">
        <v>14</v>
      </c>
      <c r="K1106" s="124">
        <v>7</v>
      </c>
      <c r="L1106" s="182">
        <v>0.65</v>
      </c>
      <c r="M1106" s="124">
        <v>20</v>
      </c>
      <c r="N1106" s="124"/>
      <c r="O1106" s="124">
        <v>21000</v>
      </c>
      <c r="P1106" s="124">
        <v>35000</v>
      </c>
    </row>
    <row r="1107" spans="1:16" ht="30" x14ac:dyDescent="0.25">
      <c r="A1107" s="124" t="s">
        <v>44</v>
      </c>
      <c r="B1107" s="124" t="s">
        <v>185</v>
      </c>
      <c r="C1107" s="124" t="s">
        <v>850</v>
      </c>
      <c r="D1107" s="124">
        <v>11</v>
      </c>
      <c r="E1107" s="124"/>
      <c r="F1107" s="124"/>
      <c r="G1107" s="124"/>
      <c r="H1107" s="124"/>
      <c r="I1107" s="122">
        <f t="shared" si="55"/>
        <v>11</v>
      </c>
      <c r="J1107" s="124" t="s">
        <v>284</v>
      </c>
      <c r="K1107" s="124" t="s">
        <v>284</v>
      </c>
      <c r="L1107" s="182" t="s">
        <v>284</v>
      </c>
      <c r="M1107" s="124"/>
      <c r="N1107" s="124"/>
      <c r="O1107" s="124">
        <v>21000</v>
      </c>
      <c r="P1107" s="124">
        <v>35000</v>
      </c>
    </row>
    <row r="1108" spans="1:16" ht="30" x14ac:dyDescent="0.25">
      <c r="A1108" s="124" t="s">
        <v>44</v>
      </c>
      <c r="B1108" s="124" t="s">
        <v>185</v>
      </c>
      <c r="C1108" s="124" t="s">
        <v>851</v>
      </c>
      <c r="D1108" s="124">
        <v>18</v>
      </c>
      <c r="E1108" s="124"/>
      <c r="F1108" s="124"/>
      <c r="G1108" s="124"/>
      <c r="H1108" s="124"/>
      <c r="I1108" s="122">
        <f t="shared" si="55"/>
        <v>18</v>
      </c>
      <c r="J1108" s="124">
        <v>8</v>
      </c>
      <c r="K1108" s="124" t="s">
        <v>284</v>
      </c>
      <c r="L1108" s="182" t="s">
        <v>284</v>
      </c>
      <c r="M1108" s="124"/>
      <c r="N1108" s="124"/>
      <c r="O1108" s="124">
        <v>21000</v>
      </c>
      <c r="P1108" s="124">
        <v>35000</v>
      </c>
    </row>
    <row r="1109" spans="1:16" x14ac:dyDescent="0.25">
      <c r="A1109" s="124" t="s">
        <v>44</v>
      </c>
      <c r="B1109" s="124" t="s">
        <v>185</v>
      </c>
      <c r="C1109" s="124" t="s">
        <v>841</v>
      </c>
      <c r="D1109" s="124"/>
      <c r="E1109" s="124"/>
      <c r="F1109" s="124">
        <v>73</v>
      </c>
      <c r="G1109" s="124"/>
      <c r="H1109" s="124"/>
      <c r="I1109" s="122">
        <f t="shared" si="55"/>
        <v>73</v>
      </c>
      <c r="J1109" s="124" t="s">
        <v>284</v>
      </c>
      <c r="K1109" s="124">
        <v>4</v>
      </c>
      <c r="L1109" s="182" t="s">
        <v>284</v>
      </c>
      <c r="M1109" s="124"/>
      <c r="N1109" s="124"/>
      <c r="O1109" s="124">
        <v>21000</v>
      </c>
      <c r="P1109" s="124">
        <v>35000</v>
      </c>
    </row>
    <row r="1110" spans="1:16" x14ac:dyDescent="0.25">
      <c r="A1110" s="124" t="s">
        <v>44</v>
      </c>
      <c r="B1110" s="124" t="s">
        <v>186</v>
      </c>
      <c r="C1110" s="124" t="s">
        <v>853</v>
      </c>
      <c r="D1110" s="124"/>
      <c r="E1110" s="124"/>
      <c r="F1110" s="124">
        <v>13</v>
      </c>
      <c r="G1110" s="124"/>
      <c r="H1110" s="124"/>
      <c r="I1110" s="122">
        <f t="shared" si="55"/>
        <v>13</v>
      </c>
      <c r="J1110" s="124" t="s">
        <v>284</v>
      </c>
      <c r="K1110" s="124" t="s">
        <v>284</v>
      </c>
      <c r="L1110" s="182" t="s">
        <v>284</v>
      </c>
      <c r="M1110" s="124" t="s">
        <v>284</v>
      </c>
      <c r="N1110" s="124" t="s">
        <v>284</v>
      </c>
      <c r="O1110" s="124">
        <v>35000</v>
      </c>
      <c r="P1110" s="124">
        <v>45000</v>
      </c>
    </row>
    <row r="1111" spans="1:16" x14ac:dyDescent="0.25">
      <c r="A1111" s="124" t="s">
        <v>44</v>
      </c>
      <c r="B1111" s="124" t="s">
        <v>186</v>
      </c>
      <c r="C1111" s="124" t="s">
        <v>842</v>
      </c>
      <c r="D1111" s="124"/>
      <c r="E1111" s="124"/>
      <c r="F1111" s="124">
        <v>13</v>
      </c>
      <c r="G1111" s="124"/>
      <c r="H1111" s="124"/>
      <c r="I1111" s="122">
        <f t="shared" si="55"/>
        <v>13</v>
      </c>
      <c r="J1111" s="124" t="s">
        <v>284</v>
      </c>
      <c r="K1111" s="124" t="s">
        <v>284</v>
      </c>
      <c r="L1111" s="182" t="s">
        <v>284</v>
      </c>
      <c r="M1111" s="124" t="s">
        <v>284</v>
      </c>
      <c r="N1111" s="124" t="s">
        <v>284</v>
      </c>
      <c r="O1111" s="124">
        <v>35000</v>
      </c>
      <c r="P1111" s="124">
        <v>45000</v>
      </c>
    </row>
    <row r="1112" spans="1:16" x14ac:dyDescent="0.25">
      <c r="A1112" s="124" t="s">
        <v>44</v>
      </c>
      <c r="B1112" s="124" t="s">
        <v>186</v>
      </c>
      <c r="C1112" s="124" t="s">
        <v>854</v>
      </c>
      <c r="D1112" s="124"/>
      <c r="E1112" s="124"/>
      <c r="F1112" s="124">
        <v>13</v>
      </c>
      <c r="G1112" s="124"/>
      <c r="H1112" s="124"/>
      <c r="I1112" s="122">
        <f t="shared" si="55"/>
        <v>13</v>
      </c>
      <c r="J1112" s="124" t="s">
        <v>284</v>
      </c>
      <c r="K1112" s="124">
        <v>13</v>
      </c>
      <c r="L1112" s="182">
        <v>0.85</v>
      </c>
      <c r="M1112" s="124" t="s">
        <v>284</v>
      </c>
      <c r="N1112" s="124" t="s">
        <v>284</v>
      </c>
      <c r="O1112" s="124">
        <v>35000</v>
      </c>
      <c r="P1112" s="124">
        <v>45000</v>
      </c>
    </row>
    <row r="1113" spans="1:16" x14ac:dyDescent="0.25">
      <c r="A1113" s="183" t="s">
        <v>44</v>
      </c>
      <c r="B1113" s="51"/>
      <c r="C1113" s="51"/>
      <c r="D1113" s="51">
        <f>SUM(D1082:D1112)</f>
        <v>306</v>
      </c>
      <c r="E1113" s="51"/>
      <c r="F1113" s="51">
        <f>SUM(F1082:F1112)</f>
        <v>801</v>
      </c>
      <c r="G1113" s="51">
        <f>SUM(G1082:G1112)</f>
        <v>1895</v>
      </c>
      <c r="H1113" s="51"/>
      <c r="I1113" s="122">
        <f t="shared" si="55"/>
        <v>3002</v>
      </c>
      <c r="J1113" s="51">
        <f>SUM(J1082:J1112)</f>
        <v>88</v>
      </c>
      <c r="K1113" s="51">
        <f>SUM(K1082:K1112)</f>
        <v>664</v>
      </c>
      <c r="L1113" s="206">
        <f>AVERAGE(L1082:L1112)</f>
        <v>0.60764705882352943</v>
      </c>
      <c r="M1113" s="51">
        <f>SUM(M1082:M1112)</f>
        <v>445</v>
      </c>
      <c r="N1113" s="51"/>
      <c r="O1113" s="51"/>
      <c r="P1113" s="51"/>
    </row>
    <row r="1114" spans="1:16" x14ac:dyDescent="0.25">
      <c r="A1114" s="22" t="s">
        <v>137</v>
      </c>
    </row>
    <row r="1115" spans="1:16" x14ac:dyDescent="0.25">
      <c r="A1115" s="124" t="s">
        <v>45</v>
      </c>
      <c r="B1115" s="124" t="s">
        <v>185</v>
      </c>
      <c r="C1115" s="124" t="s">
        <v>267</v>
      </c>
      <c r="D1115" s="124">
        <v>87</v>
      </c>
      <c r="E1115" s="124"/>
      <c r="F1115" s="124">
        <v>80</v>
      </c>
      <c r="G1115" s="124">
        <v>111</v>
      </c>
      <c r="H1115" s="124">
        <v>0</v>
      </c>
      <c r="I1115" s="122">
        <f>SUM(D1115:H1115)</f>
        <v>278</v>
      </c>
      <c r="J1115" s="124">
        <v>22</v>
      </c>
      <c r="K1115" s="124">
        <v>59</v>
      </c>
      <c r="L1115" s="124"/>
      <c r="M1115" s="124"/>
      <c r="N1115" s="124"/>
      <c r="O1115" s="124"/>
      <c r="P1115" s="124"/>
    </row>
    <row r="1116" spans="1:16" ht="30" x14ac:dyDescent="0.25">
      <c r="A1116" s="124" t="s">
        <v>45</v>
      </c>
      <c r="B1116" s="124" t="s">
        <v>185</v>
      </c>
      <c r="C1116" s="124" t="s">
        <v>478</v>
      </c>
      <c r="D1116" s="124">
        <v>0</v>
      </c>
      <c r="E1116" s="124"/>
      <c r="F1116" s="124">
        <v>33</v>
      </c>
      <c r="G1116" s="124">
        <v>51</v>
      </c>
      <c r="H1116" s="124"/>
      <c r="I1116" s="122">
        <f t="shared" ref="I1116:I1127" si="56">SUM(D1116:H1116)</f>
        <v>84</v>
      </c>
      <c r="J1116" s="124">
        <v>0</v>
      </c>
      <c r="K1116" s="124">
        <v>29</v>
      </c>
      <c r="L1116" s="124"/>
      <c r="M1116" s="124"/>
      <c r="N1116" s="124"/>
      <c r="O1116" s="124"/>
      <c r="P1116" s="124"/>
    </row>
    <row r="1117" spans="1:16" ht="30" x14ac:dyDescent="0.25">
      <c r="A1117" s="124" t="s">
        <v>45</v>
      </c>
      <c r="B1117" s="124" t="s">
        <v>185</v>
      </c>
      <c r="C1117" s="124" t="s">
        <v>474</v>
      </c>
      <c r="D1117" s="124">
        <v>43</v>
      </c>
      <c r="E1117" s="124"/>
      <c r="F1117" s="124">
        <v>11</v>
      </c>
      <c r="G1117" s="124">
        <v>15</v>
      </c>
      <c r="H1117" s="124"/>
      <c r="I1117" s="122">
        <f t="shared" si="56"/>
        <v>69</v>
      </c>
      <c r="J1117" s="124">
        <v>0</v>
      </c>
      <c r="K1117" s="124">
        <v>0</v>
      </c>
      <c r="L1117" s="124"/>
      <c r="M1117" s="124"/>
      <c r="N1117" s="124"/>
      <c r="O1117" s="124"/>
      <c r="P1117" s="124"/>
    </row>
    <row r="1118" spans="1:16" x14ac:dyDescent="0.25">
      <c r="A1118" s="124" t="s">
        <v>45</v>
      </c>
      <c r="B1118" s="124" t="s">
        <v>185</v>
      </c>
      <c r="C1118" s="124" t="s">
        <v>1067</v>
      </c>
      <c r="D1118" s="124">
        <v>0</v>
      </c>
      <c r="E1118" s="124"/>
      <c r="F1118" s="124">
        <v>8</v>
      </c>
      <c r="G1118" s="124">
        <v>16</v>
      </c>
      <c r="H1118" s="124"/>
      <c r="I1118" s="122">
        <f t="shared" si="56"/>
        <v>24</v>
      </c>
      <c r="J1118" s="124">
        <v>0</v>
      </c>
      <c r="K1118" s="124">
        <v>8</v>
      </c>
      <c r="L1118" s="124"/>
      <c r="M1118" s="124"/>
      <c r="N1118" s="124"/>
      <c r="O1118" s="124"/>
      <c r="P1118" s="124"/>
    </row>
    <row r="1119" spans="1:16" x14ac:dyDescent="0.25">
      <c r="A1119" s="124" t="s">
        <v>45</v>
      </c>
      <c r="B1119" s="124" t="s">
        <v>185</v>
      </c>
      <c r="C1119" s="124" t="s">
        <v>246</v>
      </c>
      <c r="D1119" s="124">
        <v>54</v>
      </c>
      <c r="E1119" s="124"/>
      <c r="F1119" s="124">
        <v>251</v>
      </c>
      <c r="G1119" s="124">
        <v>261</v>
      </c>
      <c r="H1119" s="124"/>
      <c r="I1119" s="122">
        <f t="shared" si="56"/>
        <v>566</v>
      </c>
      <c r="J1119" s="124">
        <v>14</v>
      </c>
      <c r="K1119" s="124">
        <v>139</v>
      </c>
      <c r="L1119" s="124"/>
      <c r="M1119" s="124"/>
      <c r="N1119" s="124"/>
      <c r="O1119" s="124"/>
      <c r="P1119" s="124"/>
    </row>
    <row r="1120" spans="1:16" ht="30" x14ac:dyDescent="0.25">
      <c r="A1120" s="124" t="s">
        <v>45</v>
      </c>
      <c r="B1120" s="124" t="s">
        <v>185</v>
      </c>
      <c r="C1120" s="124" t="s">
        <v>479</v>
      </c>
      <c r="D1120" s="124">
        <v>33</v>
      </c>
      <c r="E1120" s="124"/>
      <c r="F1120" s="124">
        <v>33</v>
      </c>
      <c r="G1120" s="124">
        <v>45</v>
      </c>
      <c r="H1120" s="124"/>
      <c r="I1120" s="122">
        <f t="shared" si="56"/>
        <v>111</v>
      </c>
      <c r="J1120" s="124">
        <v>14</v>
      </c>
      <c r="K1120" s="124">
        <v>24</v>
      </c>
      <c r="L1120" s="124"/>
      <c r="M1120" s="124"/>
      <c r="N1120" s="124"/>
      <c r="O1120" s="124"/>
      <c r="P1120" s="124"/>
    </row>
    <row r="1121" spans="1:16" ht="45" x14ac:dyDescent="0.25">
      <c r="A1121" s="124" t="s">
        <v>45</v>
      </c>
      <c r="B1121" s="124" t="s">
        <v>185</v>
      </c>
      <c r="C1121" s="124" t="s">
        <v>1065</v>
      </c>
      <c r="D1121" s="124">
        <v>0</v>
      </c>
      <c r="E1121" s="124"/>
      <c r="F1121" s="124">
        <v>28</v>
      </c>
      <c r="G1121" s="124">
        <v>0</v>
      </c>
      <c r="H1121" s="124"/>
      <c r="I1121" s="122">
        <f t="shared" si="56"/>
        <v>28</v>
      </c>
      <c r="J1121" s="124">
        <v>0</v>
      </c>
      <c r="K1121" s="124">
        <v>13</v>
      </c>
      <c r="L1121" s="124"/>
      <c r="M1121" s="124"/>
      <c r="N1121" s="124"/>
      <c r="O1121" s="124"/>
      <c r="P1121" s="124"/>
    </row>
    <row r="1122" spans="1:16" x14ac:dyDescent="0.25">
      <c r="A1122" s="124" t="s">
        <v>45</v>
      </c>
      <c r="B1122" s="124" t="s">
        <v>185</v>
      </c>
      <c r="C1122" s="124" t="s">
        <v>1066</v>
      </c>
      <c r="D1122" s="124">
        <v>0</v>
      </c>
      <c r="E1122" s="124"/>
      <c r="F1122" s="124">
        <v>8</v>
      </c>
      <c r="G1122" s="124">
        <v>28</v>
      </c>
      <c r="H1122" s="124"/>
      <c r="I1122" s="122">
        <f t="shared" si="56"/>
        <v>36</v>
      </c>
      <c r="J1122" s="124">
        <v>0</v>
      </c>
      <c r="K1122" s="124">
        <v>8</v>
      </c>
      <c r="L1122" s="124"/>
      <c r="M1122" s="124"/>
      <c r="N1122" s="124"/>
      <c r="O1122" s="124"/>
      <c r="P1122" s="124"/>
    </row>
    <row r="1123" spans="1:16" x14ac:dyDescent="0.25">
      <c r="A1123" s="124" t="s">
        <v>45</v>
      </c>
      <c r="B1123" s="124" t="s">
        <v>185</v>
      </c>
      <c r="C1123" s="124" t="s">
        <v>188</v>
      </c>
      <c r="D1123" s="124">
        <v>0</v>
      </c>
      <c r="E1123" s="124"/>
      <c r="F1123" s="124">
        <v>125</v>
      </c>
      <c r="G1123" s="124">
        <v>227</v>
      </c>
      <c r="H1123" s="124"/>
      <c r="I1123" s="122">
        <f t="shared" si="56"/>
        <v>352</v>
      </c>
      <c r="J1123" s="124">
        <v>0</v>
      </c>
      <c r="K1123" s="124">
        <v>69</v>
      </c>
      <c r="L1123" s="124"/>
      <c r="M1123" s="124"/>
      <c r="N1123" s="124"/>
      <c r="O1123" s="124"/>
      <c r="P1123" s="124"/>
    </row>
    <row r="1124" spans="1:16" ht="30" x14ac:dyDescent="0.25">
      <c r="A1124" s="124" t="s">
        <v>45</v>
      </c>
      <c r="B1124" s="124" t="s">
        <v>185</v>
      </c>
      <c r="C1124" s="124" t="s">
        <v>384</v>
      </c>
      <c r="D1124" s="124">
        <v>0</v>
      </c>
      <c r="E1124" s="124"/>
      <c r="F1124" s="124">
        <v>10</v>
      </c>
      <c r="G1124" s="124">
        <v>71</v>
      </c>
      <c r="H1124" s="124"/>
      <c r="I1124" s="122">
        <f t="shared" si="56"/>
        <v>81</v>
      </c>
      <c r="J1124" s="124">
        <v>0</v>
      </c>
      <c r="K1124" s="124">
        <v>10</v>
      </c>
      <c r="L1124" s="124"/>
      <c r="M1124" s="124"/>
      <c r="N1124" s="124"/>
      <c r="O1124" s="124"/>
      <c r="P1124" s="124"/>
    </row>
    <row r="1125" spans="1:16" ht="30" x14ac:dyDescent="0.25">
      <c r="A1125" s="124" t="s">
        <v>45</v>
      </c>
      <c r="B1125" s="124" t="s">
        <v>185</v>
      </c>
      <c r="C1125" s="124" t="s">
        <v>371</v>
      </c>
      <c r="D1125" s="124">
        <v>0</v>
      </c>
      <c r="E1125" s="124"/>
      <c r="F1125" s="124">
        <v>24</v>
      </c>
      <c r="G1125" s="124">
        <v>29</v>
      </c>
      <c r="H1125" s="124"/>
      <c r="I1125" s="122">
        <f t="shared" si="56"/>
        <v>53</v>
      </c>
      <c r="J1125" s="124">
        <v>0</v>
      </c>
      <c r="K1125" s="124">
        <v>2</v>
      </c>
      <c r="L1125" s="124"/>
      <c r="M1125" s="124"/>
      <c r="N1125" s="124"/>
      <c r="O1125" s="124"/>
      <c r="P1125" s="124"/>
    </row>
    <row r="1126" spans="1:16" ht="30" x14ac:dyDescent="0.25">
      <c r="A1126" s="124" t="s">
        <v>45</v>
      </c>
      <c r="B1126" s="124" t="s">
        <v>185</v>
      </c>
      <c r="C1126" s="124" t="s">
        <v>475</v>
      </c>
      <c r="D1126" s="124">
        <v>0</v>
      </c>
      <c r="E1126" s="124"/>
      <c r="F1126" s="124">
        <v>12</v>
      </c>
      <c r="G1126" s="124">
        <v>0</v>
      </c>
      <c r="H1126" s="124"/>
      <c r="I1126" s="122">
        <f t="shared" si="56"/>
        <v>12</v>
      </c>
      <c r="J1126" s="124">
        <v>0</v>
      </c>
      <c r="K1126" s="124">
        <v>0</v>
      </c>
      <c r="L1126" s="124"/>
      <c r="M1126" s="124"/>
      <c r="N1126" s="124"/>
      <c r="O1126" s="124"/>
      <c r="P1126" s="124"/>
    </row>
    <row r="1127" spans="1:16" x14ac:dyDescent="0.25">
      <c r="A1127" s="124" t="s">
        <v>45</v>
      </c>
      <c r="B1127" s="124" t="s">
        <v>185</v>
      </c>
      <c r="C1127" s="124" t="s">
        <v>189</v>
      </c>
      <c r="D1127" s="124">
        <v>0</v>
      </c>
      <c r="E1127" s="124"/>
      <c r="F1127" s="124">
        <v>0</v>
      </c>
      <c r="G1127" s="124">
        <v>10</v>
      </c>
      <c r="H1127" s="124"/>
      <c r="I1127" s="122">
        <f t="shared" si="56"/>
        <v>10</v>
      </c>
      <c r="J1127" s="124"/>
      <c r="K1127" s="124">
        <v>0</v>
      </c>
      <c r="L1127" s="124"/>
      <c r="M1127" s="124"/>
      <c r="N1127" s="124"/>
      <c r="O1127" s="124"/>
      <c r="P1127" s="124"/>
    </row>
    <row r="1128" spans="1:16" x14ac:dyDescent="0.25">
      <c r="A1128" s="122" t="s">
        <v>45</v>
      </c>
      <c r="B1128" s="122"/>
      <c r="C1128" s="122"/>
      <c r="D1128" s="122">
        <f>SUM(D1115:D1127)</f>
        <v>217</v>
      </c>
      <c r="E1128" s="122"/>
      <c r="F1128" s="122">
        <f t="shared" ref="F1128:K1128" si="57">SUM(F1115:F1127)</f>
        <v>623</v>
      </c>
      <c r="G1128" s="122">
        <f t="shared" si="57"/>
        <v>864</v>
      </c>
      <c r="H1128" s="122">
        <f t="shared" si="57"/>
        <v>0</v>
      </c>
      <c r="I1128" s="122">
        <f t="shared" si="57"/>
        <v>1704</v>
      </c>
      <c r="J1128" s="122">
        <f t="shared" si="57"/>
        <v>50</v>
      </c>
      <c r="K1128" s="122">
        <f t="shared" si="57"/>
        <v>361</v>
      </c>
      <c r="L1128" s="122"/>
      <c r="M1128" s="122"/>
      <c r="N1128" s="122"/>
      <c r="O1128" s="122"/>
      <c r="P1128" s="122"/>
    </row>
    <row r="1129" spans="1:16" x14ac:dyDescent="0.25">
      <c r="A1129" s="56" t="s">
        <v>138</v>
      </c>
    </row>
    <row r="1130" spans="1:16" x14ac:dyDescent="0.25">
      <c r="A1130" s="22" t="s">
        <v>139</v>
      </c>
    </row>
    <row r="1131" spans="1:16" x14ac:dyDescent="0.25">
      <c r="A1131" s="24" t="s">
        <v>210</v>
      </c>
      <c r="B1131" s="24" t="s">
        <v>185</v>
      </c>
      <c r="C1131" s="53" t="s">
        <v>219</v>
      </c>
      <c r="D1131" s="31"/>
      <c r="E1131" s="53"/>
      <c r="F1131" s="53">
        <v>254</v>
      </c>
      <c r="G1131" s="53">
        <v>50</v>
      </c>
      <c r="H1131" s="53">
        <v>0</v>
      </c>
      <c r="I1131" s="55">
        <f>SUM(D1131:H1131)</f>
        <v>304</v>
      </c>
      <c r="J1131" s="53"/>
      <c r="K1131" s="53">
        <v>46</v>
      </c>
      <c r="L1131" s="53" t="s">
        <v>211</v>
      </c>
      <c r="M1131" s="53">
        <v>23</v>
      </c>
      <c r="N1131" s="53"/>
      <c r="O1131" s="53" t="s">
        <v>212</v>
      </c>
      <c r="P1131" s="53" t="s">
        <v>213</v>
      </c>
    </row>
    <row r="1132" spans="1:16" x14ac:dyDescent="0.25">
      <c r="A1132" s="24" t="s">
        <v>210</v>
      </c>
      <c r="B1132" s="24" t="s">
        <v>185</v>
      </c>
      <c r="C1132" s="53" t="s">
        <v>226</v>
      </c>
      <c r="D1132" s="31"/>
      <c r="E1132" s="53"/>
      <c r="F1132" s="53">
        <v>122</v>
      </c>
      <c r="G1132" s="53">
        <v>18</v>
      </c>
      <c r="H1132" s="53"/>
      <c r="I1132" s="55">
        <f t="shared" ref="I1132:I1137" si="58">SUM(D1132:H1132)</f>
        <v>140</v>
      </c>
      <c r="J1132" s="53"/>
      <c r="K1132" s="53">
        <v>30</v>
      </c>
      <c r="L1132" s="53" t="s">
        <v>214</v>
      </c>
      <c r="M1132" s="53">
        <v>11</v>
      </c>
      <c r="N1132" s="53"/>
      <c r="O1132" s="53" t="s">
        <v>212</v>
      </c>
      <c r="P1132" s="53" t="s">
        <v>213</v>
      </c>
    </row>
    <row r="1133" spans="1:16" x14ac:dyDescent="0.25">
      <c r="A1133" s="24" t="s">
        <v>210</v>
      </c>
      <c r="B1133" s="24" t="s">
        <v>185</v>
      </c>
      <c r="C1133" s="53" t="s">
        <v>189</v>
      </c>
      <c r="D1133" s="31"/>
      <c r="E1133" s="53"/>
      <c r="F1133" s="53">
        <v>200</v>
      </c>
      <c r="G1133" s="53">
        <v>42</v>
      </c>
      <c r="H1133" s="53"/>
      <c r="I1133" s="55">
        <f t="shared" si="58"/>
        <v>242</v>
      </c>
      <c r="J1133" s="53"/>
      <c r="K1133" s="53">
        <v>43</v>
      </c>
      <c r="L1133" s="53" t="s">
        <v>216</v>
      </c>
      <c r="M1133" s="53">
        <v>10</v>
      </c>
      <c r="N1133" s="53"/>
      <c r="O1133" s="53" t="s">
        <v>218</v>
      </c>
      <c r="P1133" s="53" t="s">
        <v>213</v>
      </c>
    </row>
    <row r="1134" spans="1:16" x14ac:dyDescent="0.25">
      <c r="A1134" s="24" t="s">
        <v>210</v>
      </c>
      <c r="B1134" s="24" t="s">
        <v>185</v>
      </c>
      <c r="C1134" s="53" t="s">
        <v>227</v>
      </c>
      <c r="D1134" s="31"/>
      <c r="E1134" s="53"/>
      <c r="F1134" s="53">
        <v>60</v>
      </c>
      <c r="G1134" s="53"/>
      <c r="H1134" s="53"/>
      <c r="I1134" s="55">
        <f t="shared" si="58"/>
        <v>60</v>
      </c>
      <c r="J1134" s="53"/>
      <c r="K1134" s="53">
        <v>9</v>
      </c>
      <c r="L1134" s="53"/>
      <c r="M1134" s="218">
        <v>1</v>
      </c>
      <c r="N1134" s="53"/>
      <c r="O1134" s="53">
        <v>31000</v>
      </c>
      <c r="P1134" s="53">
        <v>36000</v>
      </c>
    </row>
    <row r="1135" spans="1:16" x14ac:dyDescent="0.25">
      <c r="A1135" s="24" t="s">
        <v>210</v>
      </c>
      <c r="B1135" s="24" t="s">
        <v>185</v>
      </c>
      <c r="C1135" s="53" t="s">
        <v>228</v>
      </c>
      <c r="D1135" s="31"/>
      <c r="E1135" s="53"/>
      <c r="F1135" s="53">
        <v>83</v>
      </c>
      <c r="G1135" s="53"/>
      <c r="H1135" s="53"/>
      <c r="I1135" s="55">
        <f t="shared" si="58"/>
        <v>83</v>
      </c>
      <c r="J1135" s="53"/>
      <c r="K1135" s="53">
        <v>13</v>
      </c>
      <c r="L1135" s="53"/>
      <c r="M1135" s="218">
        <v>10</v>
      </c>
      <c r="N1135" s="53"/>
      <c r="O1135" s="53">
        <v>31000</v>
      </c>
      <c r="P1135" s="53">
        <v>36000</v>
      </c>
    </row>
    <row r="1136" spans="1:16" x14ac:dyDescent="0.25">
      <c r="A1136" s="24" t="s">
        <v>210</v>
      </c>
      <c r="B1136" s="24" t="s">
        <v>186</v>
      </c>
      <c r="C1136" s="53" t="s">
        <v>219</v>
      </c>
      <c r="D1136" s="31"/>
      <c r="E1136" s="53"/>
      <c r="F1136" s="53">
        <v>8</v>
      </c>
      <c r="G1136" s="53"/>
      <c r="H1136" s="53"/>
      <c r="I1136" s="55">
        <f t="shared" si="58"/>
        <v>8</v>
      </c>
      <c r="J1136" s="53"/>
      <c r="K1136" s="53">
        <v>1</v>
      </c>
      <c r="L1136" s="53"/>
      <c r="M1136" s="53"/>
      <c r="N1136" s="53"/>
      <c r="O1136" s="53">
        <v>35000</v>
      </c>
      <c r="P1136" s="53">
        <v>36000</v>
      </c>
    </row>
    <row r="1137" spans="1:16" x14ac:dyDescent="0.25">
      <c r="A1137" s="24" t="s">
        <v>210</v>
      </c>
      <c r="B1137" s="24" t="s">
        <v>186</v>
      </c>
      <c r="C1137" s="53" t="s">
        <v>189</v>
      </c>
      <c r="D1137" s="31"/>
      <c r="E1137" s="53"/>
      <c r="F1137" s="53">
        <v>7</v>
      </c>
      <c r="G1137" s="53"/>
      <c r="H1137" s="53"/>
      <c r="I1137" s="55">
        <f t="shared" si="58"/>
        <v>7</v>
      </c>
      <c r="J1137" s="53"/>
      <c r="K1137" s="53">
        <v>1</v>
      </c>
      <c r="L1137" s="53"/>
      <c r="M1137" s="53">
        <v>1</v>
      </c>
      <c r="N1137" s="53"/>
      <c r="O1137" s="53" t="s">
        <v>221</v>
      </c>
      <c r="P1137" s="53" t="s">
        <v>213</v>
      </c>
    </row>
    <row r="1138" spans="1:16" ht="15.75" x14ac:dyDescent="0.25">
      <c r="A1138" s="34" t="s">
        <v>210</v>
      </c>
      <c r="B1138" s="34"/>
      <c r="C1138" s="54" t="s">
        <v>222</v>
      </c>
      <c r="D1138" s="36"/>
      <c r="E1138" s="55"/>
      <c r="F1138" s="55">
        <f>SUM(F1131:F1137)</f>
        <v>734</v>
      </c>
      <c r="G1138" s="55">
        <f>SUM(G1131:G1137)</f>
        <v>110</v>
      </c>
      <c r="H1138" s="55">
        <f>SUM(H1131:H1137)</f>
        <v>0</v>
      </c>
      <c r="I1138" s="55">
        <f>SUM(I1131:I1137)</f>
        <v>844</v>
      </c>
      <c r="J1138" s="55"/>
      <c r="K1138" s="55">
        <f>SUM(K1131:K1137)</f>
        <v>143</v>
      </c>
      <c r="L1138" s="55" t="s">
        <v>223</v>
      </c>
      <c r="M1138" s="55">
        <v>56</v>
      </c>
      <c r="N1138" s="55"/>
      <c r="O1138" s="55" t="s">
        <v>225</v>
      </c>
      <c r="P1138" s="55" t="s">
        <v>213</v>
      </c>
    </row>
    <row r="1139" spans="1:16" x14ac:dyDescent="0.25">
      <c r="A1139" s="22" t="s">
        <v>140</v>
      </c>
    </row>
    <row r="1140" spans="1:16" x14ac:dyDescent="0.25">
      <c r="A1140" s="53" t="s">
        <v>1068</v>
      </c>
      <c r="B1140" s="53" t="s">
        <v>185</v>
      </c>
      <c r="C1140" s="53" t="s">
        <v>188</v>
      </c>
      <c r="D1140" s="53" t="s">
        <v>284</v>
      </c>
      <c r="E1140" s="53" t="s">
        <v>284</v>
      </c>
      <c r="F1140" s="53">
        <v>137</v>
      </c>
      <c r="G1140" s="53">
        <v>76</v>
      </c>
      <c r="H1140" s="53" t="s">
        <v>284</v>
      </c>
      <c r="I1140" s="55">
        <f>F1140+G1140</f>
        <v>213</v>
      </c>
      <c r="J1140" s="53"/>
      <c r="K1140" s="53">
        <v>45</v>
      </c>
      <c r="L1140" s="128">
        <v>0.93</v>
      </c>
      <c r="M1140" s="53"/>
      <c r="N1140" s="53" t="s">
        <v>284</v>
      </c>
      <c r="O1140" s="53">
        <v>30700</v>
      </c>
      <c r="P1140" s="53" t="s">
        <v>284</v>
      </c>
    </row>
    <row r="1141" spans="1:16" x14ac:dyDescent="0.25">
      <c r="A1141" s="53" t="s">
        <v>1068</v>
      </c>
      <c r="B1141" s="53" t="s">
        <v>185</v>
      </c>
      <c r="C1141" s="53" t="s">
        <v>189</v>
      </c>
      <c r="D1141" s="53" t="s">
        <v>284</v>
      </c>
      <c r="E1141" s="53" t="s">
        <v>284</v>
      </c>
      <c r="F1141" s="53">
        <v>29</v>
      </c>
      <c r="G1141" s="53">
        <v>16</v>
      </c>
      <c r="H1141" s="53" t="s">
        <v>284</v>
      </c>
      <c r="I1141" s="55">
        <f>F1141+G1141</f>
        <v>45</v>
      </c>
      <c r="J1141" s="53"/>
      <c r="K1141" s="53">
        <v>3</v>
      </c>
      <c r="L1141" s="128">
        <v>0.92</v>
      </c>
      <c r="M1141" s="53" t="s">
        <v>284</v>
      </c>
      <c r="N1141" s="53" t="s">
        <v>284</v>
      </c>
      <c r="O1141" s="53">
        <v>30700</v>
      </c>
      <c r="P1141" s="53" t="s">
        <v>284</v>
      </c>
    </row>
    <row r="1142" spans="1:16" x14ac:dyDescent="0.25">
      <c r="A1142" s="53" t="s">
        <v>1068</v>
      </c>
      <c r="B1142" s="53" t="s">
        <v>185</v>
      </c>
      <c r="C1142" s="53" t="s">
        <v>219</v>
      </c>
      <c r="D1142" s="53" t="s">
        <v>284</v>
      </c>
      <c r="E1142" s="53" t="s">
        <v>284</v>
      </c>
      <c r="F1142" s="53">
        <v>43</v>
      </c>
      <c r="G1142" s="53">
        <v>9</v>
      </c>
      <c r="H1142" s="53" t="s">
        <v>284</v>
      </c>
      <c r="I1142" s="55">
        <f>F1142+G1142</f>
        <v>52</v>
      </c>
      <c r="J1142" s="53"/>
      <c r="K1142" s="53">
        <v>16</v>
      </c>
      <c r="L1142" s="128">
        <v>0.92</v>
      </c>
      <c r="M1142" s="53"/>
      <c r="N1142" s="53" t="s">
        <v>284</v>
      </c>
      <c r="O1142" s="53">
        <v>30000</v>
      </c>
      <c r="P1142" s="53" t="s">
        <v>284</v>
      </c>
    </row>
    <row r="1143" spans="1:16" x14ac:dyDescent="0.25">
      <c r="A1143" s="53" t="s">
        <v>1068</v>
      </c>
      <c r="B1143" s="53" t="s">
        <v>185</v>
      </c>
      <c r="C1143" s="53" t="s">
        <v>254</v>
      </c>
      <c r="D1143" s="53" t="s">
        <v>284</v>
      </c>
      <c r="E1143" s="53" t="s">
        <v>284</v>
      </c>
      <c r="F1143" s="53">
        <v>14</v>
      </c>
      <c r="G1143" s="53" t="s">
        <v>284</v>
      </c>
      <c r="H1143" s="53" t="s">
        <v>284</v>
      </c>
      <c r="I1143" s="55">
        <f>F1143</f>
        <v>14</v>
      </c>
      <c r="J1143" s="53"/>
      <c r="K1143" s="53" t="s">
        <v>284</v>
      </c>
      <c r="L1143" s="128" t="s">
        <v>284</v>
      </c>
      <c r="M1143" s="53" t="s">
        <v>284</v>
      </c>
      <c r="N1143" s="53" t="s">
        <v>284</v>
      </c>
      <c r="O1143" s="53">
        <v>30700</v>
      </c>
      <c r="P1143" s="53" t="s">
        <v>284</v>
      </c>
    </row>
    <row r="1144" spans="1:16" ht="30" x14ac:dyDescent="0.25">
      <c r="A1144" s="53" t="s">
        <v>1068</v>
      </c>
      <c r="B1144" s="53" t="s">
        <v>185</v>
      </c>
      <c r="C1144" s="25" t="s">
        <v>1069</v>
      </c>
      <c r="D1144" s="53" t="s">
        <v>284</v>
      </c>
      <c r="E1144" s="53" t="s">
        <v>284</v>
      </c>
      <c r="F1144" s="53">
        <v>5</v>
      </c>
      <c r="G1144" s="53" t="s">
        <v>284</v>
      </c>
      <c r="H1144" s="53" t="s">
        <v>284</v>
      </c>
      <c r="I1144" s="55">
        <f>F1144</f>
        <v>5</v>
      </c>
      <c r="J1144" s="53"/>
      <c r="K1144" s="53" t="s">
        <v>284</v>
      </c>
      <c r="L1144" s="128" t="s">
        <v>284</v>
      </c>
      <c r="M1144" s="53" t="s">
        <v>284</v>
      </c>
      <c r="N1144" s="53" t="s">
        <v>284</v>
      </c>
      <c r="O1144" s="53">
        <v>35500</v>
      </c>
      <c r="P1144" s="53" t="s">
        <v>284</v>
      </c>
    </row>
    <row r="1145" spans="1:16" x14ac:dyDescent="0.25">
      <c r="A1145" s="53" t="s">
        <v>1068</v>
      </c>
      <c r="B1145" s="53" t="s">
        <v>186</v>
      </c>
      <c r="C1145" s="53" t="s">
        <v>188</v>
      </c>
      <c r="D1145" s="53" t="s">
        <v>284</v>
      </c>
      <c r="E1145" s="53" t="s">
        <v>284</v>
      </c>
      <c r="F1145" s="53">
        <v>19</v>
      </c>
      <c r="G1145" s="53" t="s">
        <v>284</v>
      </c>
      <c r="H1145" s="53" t="s">
        <v>284</v>
      </c>
      <c r="I1145" s="55">
        <v>19</v>
      </c>
      <c r="J1145" s="53"/>
      <c r="K1145" s="53">
        <v>4</v>
      </c>
      <c r="L1145" s="128">
        <v>1</v>
      </c>
      <c r="M1145" s="53" t="s">
        <v>284</v>
      </c>
      <c r="N1145" s="53" t="s">
        <v>284</v>
      </c>
      <c r="O1145" s="53">
        <v>36500</v>
      </c>
      <c r="P1145" s="53" t="s">
        <v>284</v>
      </c>
    </row>
    <row r="1146" spans="1:16" x14ac:dyDescent="0.25">
      <c r="A1146" s="53" t="s">
        <v>1068</v>
      </c>
      <c r="B1146" s="53" t="s">
        <v>186</v>
      </c>
      <c r="C1146" s="53" t="s">
        <v>189</v>
      </c>
      <c r="D1146" s="53" t="s">
        <v>284</v>
      </c>
      <c r="E1146" s="53" t="s">
        <v>284</v>
      </c>
      <c r="F1146" s="53">
        <v>12</v>
      </c>
      <c r="G1146" s="53" t="s">
        <v>284</v>
      </c>
      <c r="H1146" s="53" t="s">
        <v>284</v>
      </c>
      <c r="I1146" s="55">
        <v>12</v>
      </c>
      <c r="J1146" s="53"/>
      <c r="K1146" s="53">
        <v>6</v>
      </c>
      <c r="L1146" s="128">
        <v>1</v>
      </c>
      <c r="M1146" s="53"/>
      <c r="N1146" s="53" t="s">
        <v>284</v>
      </c>
      <c r="O1146" s="53">
        <v>36500</v>
      </c>
      <c r="P1146" s="53" t="s">
        <v>284</v>
      </c>
    </row>
    <row r="1147" spans="1:16" x14ac:dyDescent="0.25">
      <c r="A1147" s="53" t="s">
        <v>1068</v>
      </c>
      <c r="B1147" s="53" t="s">
        <v>186</v>
      </c>
      <c r="C1147" s="53" t="s">
        <v>219</v>
      </c>
      <c r="D1147" s="53" t="s">
        <v>284</v>
      </c>
      <c r="E1147" s="53" t="s">
        <v>284</v>
      </c>
      <c r="F1147" s="53" t="s">
        <v>284</v>
      </c>
      <c r="G1147" s="53" t="s">
        <v>284</v>
      </c>
      <c r="H1147" s="53" t="s">
        <v>284</v>
      </c>
      <c r="I1147" s="55" t="s">
        <v>284</v>
      </c>
      <c r="J1147" s="53"/>
      <c r="K1147" s="53" t="s">
        <v>284</v>
      </c>
      <c r="L1147" s="128">
        <v>1</v>
      </c>
      <c r="M1147" s="53" t="s">
        <v>284</v>
      </c>
      <c r="N1147" s="53" t="s">
        <v>284</v>
      </c>
      <c r="O1147" s="53" t="s">
        <v>284</v>
      </c>
      <c r="P1147" s="53" t="s">
        <v>284</v>
      </c>
    </row>
    <row r="1148" spans="1:16" x14ac:dyDescent="0.25">
      <c r="A1148" s="53" t="s">
        <v>1068</v>
      </c>
      <c r="B1148" s="53" t="s">
        <v>266</v>
      </c>
      <c r="C1148" s="53" t="s">
        <v>1070</v>
      </c>
      <c r="D1148" s="53" t="s">
        <v>284</v>
      </c>
      <c r="E1148" s="53" t="s">
        <v>284</v>
      </c>
      <c r="F1148" s="53">
        <v>839</v>
      </c>
      <c r="G1148" s="53" t="s">
        <v>284</v>
      </c>
      <c r="H1148" s="53" t="s">
        <v>284</v>
      </c>
      <c r="I1148" s="55">
        <v>839</v>
      </c>
      <c r="J1148" s="53"/>
      <c r="K1148" s="53" t="s">
        <v>284</v>
      </c>
      <c r="L1148" s="128" t="s">
        <v>284</v>
      </c>
      <c r="M1148" s="53" t="s">
        <v>284</v>
      </c>
      <c r="N1148" s="53">
        <v>839</v>
      </c>
      <c r="O1148" s="53" t="s">
        <v>284</v>
      </c>
      <c r="P1148" s="53">
        <v>125000</v>
      </c>
    </row>
    <row r="1149" spans="1:16" x14ac:dyDescent="0.25">
      <c r="A1149" s="53" t="s">
        <v>1068</v>
      </c>
      <c r="B1149" s="53" t="s">
        <v>266</v>
      </c>
      <c r="C1149" s="53" t="s">
        <v>1071</v>
      </c>
      <c r="D1149" s="53" t="s">
        <v>284</v>
      </c>
      <c r="E1149" s="53" t="s">
        <v>284</v>
      </c>
      <c r="F1149" s="53">
        <v>19</v>
      </c>
      <c r="G1149" s="53" t="s">
        <v>284</v>
      </c>
      <c r="H1149" s="53" t="s">
        <v>284</v>
      </c>
      <c r="I1149" s="55">
        <v>19</v>
      </c>
      <c r="J1149" s="53"/>
      <c r="K1149" s="53" t="s">
        <v>284</v>
      </c>
      <c r="L1149" s="128" t="s">
        <v>284</v>
      </c>
      <c r="M1149" s="53">
        <v>19</v>
      </c>
      <c r="N1149" s="53" t="s">
        <v>284</v>
      </c>
      <c r="O1149" s="53" t="s">
        <v>284</v>
      </c>
      <c r="P1149" s="53">
        <v>60000</v>
      </c>
    </row>
    <row r="1150" spans="1:16" x14ac:dyDescent="0.25">
      <c r="A1150" s="55" t="s">
        <v>1068</v>
      </c>
      <c r="B1150" s="55"/>
      <c r="C1150" s="55"/>
      <c r="D1150" s="55"/>
      <c r="E1150" s="55"/>
      <c r="F1150" s="55">
        <f>F1140+F1141+F1142+F1144+F1143+F1145+F1146+F1148+F1149</f>
        <v>1117</v>
      </c>
      <c r="G1150" s="55">
        <f>G1140+G1141+G1142</f>
        <v>101</v>
      </c>
      <c r="H1150" s="55"/>
      <c r="I1150" s="55">
        <f>I1140+I1141+I1142+I1144+I1143+I1145+I1146+I1148+I1149</f>
        <v>1218</v>
      </c>
      <c r="J1150" s="55"/>
      <c r="K1150" s="55">
        <f>K1146+K1145+K1141+K1142+K1140</f>
        <v>74</v>
      </c>
      <c r="L1150" s="55"/>
      <c r="M1150" s="55">
        <v>19</v>
      </c>
      <c r="N1150" s="55">
        <f>N1148</f>
        <v>839</v>
      </c>
      <c r="O1150" s="55"/>
      <c r="P1150" s="55"/>
    </row>
    <row r="1151" spans="1:16" x14ac:dyDescent="0.25">
      <c r="A1151" s="22" t="s">
        <v>141</v>
      </c>
    </row>
    <row r="1152" spans="1:16" x14ac:dyDescent="0.25">
      <c r="A1152" s="53" t="s">
        <v>208</v>
      </c>
      <c r="B1152" s="53" t="s">
        <v>185</v>
      </c>
      <c r="C1152" s="53" t="s">
        <v>785</v>
      </c>
      <c r="D1152" s="53"/>
      <c r="E1152" s="53"/>
      <c r="F1152" s="53">
        <v>153</v>
      </c>
      <c r="G1152" s="53"/>
      <c r="H1152" s="53">
        <v>0</v>
      </c>
      <c r="I1152" s="55">
        <f>SUM(D1152:H1152)</f>
        <v>153</v>
      </c>
      <c r="J1152" s="53"/>
      <c r="K1152" s="53">
        <v>39</v>
      </c>
      <c r="L1152" s="128">
        <f>8293%/100</f>
        <v>0.82930000000000004</v>
      </c>
      <c r="M1152" s="53">
        <v>15</v>
      </c>
      <c r="N1152" s="53"/>
      <c r="O1152" s="53">
        <v>32305</v>
      </c>
      <c r="P1152" s="53">
        <v>41111</v>
      </c>
    </row>
    <row r="1153" spans="1:16" x14ac:dyDescent="0.25">
      <c r="A1153" s="53" t="s">
        <v>208</v>
      </c>
      <c r="B1153" s="53" t="s">
        <v>185</v>
      </c>
      <c r="C1153" s="53" t="s">
        <v>786</v>
      </c>
      <c r="D1153" s="53"/>
      <c r="E1153" s="53"/>
      <c r="F1153" s="53">
        <v>173</v>
      </c>
      <c r="G1153" s="53"/>
      <c r="H1153" s="53"/>
      <c r="I1153" s="55">
        <f t="shared" ref="I1153:I1166" si="59">SUM(D1153:H1153)</f>
        <v>173</v>
      </c>
      <c r="J1153" s="53"/>
      <c r="K1153" s="53">
        <v>38</v>
      </c>
      <c r="L1153" s="128">
        <f>8485%/100</f>
        <v>0.84849999999999992</v>
      </c>
      <c r="M1153" s="53">
        <v>7</v>
      </c>
      <c r="N1153" s="53"/>
      <c r="O1153" s="53">
        <v>32305</v>
      </c>
      <c r="P1153" s="53">
        <v>41111</v>
      </c>
    </row>
    <row r="1154" spans="1:16" x14ac:dyDescent="0.25">
      <c r="A1154" s="53" t="s">
        <v>208</v>
      </c>
      <c r="B1154" s="53" t="s">
        <v>185</v>
      </c>
      <c r="C1154" s="53" t="s">
        <v>787</v>
      </c>
      <c r="D1154" s="53"/>
      <c r="E1154" s="53"/>
      <c r="F1154" s="53">
        <v>17</v>
      </c>
      <c r="G1154" s="53"/>
      <c r="H1154" s="53"/>
      <c r="I1154" s="55">
        <f t="shared" si="59"/>
        <v>17</v>
      </c>
      <c r="J1154" s="53"/>
      <c r="K1154" s="53">
        <v>7</v>
      </c>
      <c r="L1154" s="128">
        <f>6670%/100</f>
        <v>0.66700000000000004</v>
      </c>
      <c r="M1154" s="53"/>
      <c r="N1154" s="53"/>
      <c r="O1154" s="53">
        <v>32305</v>
      </c>
      <c r="P1154" s="53">
        <v>41111</v>
      </c>
    </row>
    <row r="1155" spans="1:16" x14ac:dyDescent="0.25">
      <c r="A1155" s="53" t="s">
        <v>208</v>
      </c>
      <c r="B1155" s="53" t="s">
        <v>185</v>
      </c>
      <c r="C1155" s="53" t="s">
        <v>788</v>
      </c>
      <c r="D1155" s="53"/>
      <c r="E1155" s="53"/>
      <c r="F1155" s="53">
        <v>58</v>
      </c>
      <c r="G1155" s="53">
        <v>19</v>
      </c>
      <c r="H1155" s="53"/>
      <c r="I1155" s="55">
        <f t="shared" si="59"/>
        <v>77</v>
      </c>
      <c r="J1155" s="53"/>
      <c r="K1155" s="53">
        <v>16</v>
      </c>
      <c r="L1155" s="128">
        <f>9091%/100</f>
        <v>0.90910000000000002</v>
      </c>
      <c r="M1155" s="53">
        <v>4</v>
      </c>
      <c r="N1155" s="53"/>
      <c r="O1155" s="53">
        <v>32305</v>
      </c>
      <c r="P1155" s="53">
        <v>41111</v>
      </c>
    </row>
    <row r="1156" spans="1:16" x14ac:dyDescent="0.25">
      <c r="A1156" s="53" t="s">
        <v>208</v>
      </c>
      <c r="B1156" s="53" t="s">
        <v>185</v>
      </c>
      <c r="C1156" s="53" t="s">
        <v>789</v>
      </c>
      <c r="D1156" s="53"/>
      <c r="E1156" s="53"/>
      <c r="F1156" s="53">
        <v>74</v>
      </c>
      <c r="G1156" s="53"/>
      <c r="H1156" s="53"/>
      <c r="I1156" s="55">
        <f t="shared" si="59"/>
        <v>74</v>
      </c>
      <c r="J1156" s="53"/>
      <c r="K1156" s="53">
        <v>27</v>
      </c>
      <c r="L1156" s="128">
        <f>6667%/100</f>
        <v>0.66670000000000007</v>
      </c>
      <c r="M1156" s="53">
        <v>1</v>
      </c>
      <c r="N1156" s="53">
        <v>1</v>
      </c>
      <c r="O1156" s="53">
        <v>32305</v>
      </c>
      <c r="P1156" s="53">
        <v>41111</v>
      </c>
    </row>
    <row r="1157" spans="1:16" x14ac:dyDescent="0.25">
      <c r="A1157" s="53" t="s">
        <v>208</v>
      </c>
      <c r="B1157" s="53" t="s">
        <v>185</v>
      </c>
      <c r="C1157" s="53" t="s">
        <v>790</v>
      </c>
      <c r="D1157" s="53"/>
      <c r="E1157" s="53"/>
      <c r="F1157" s="53">
        <v>36</v>
      </c>
      <c r="G1157" s="53">
        <v>15</v>
      </c>
      <c r="H1157" s="53"/>
      <c r="I1157" s="55">
        <f t="shared" si="59"/>
        <v>51</v>
      </c>
      <c r="J1157" s="53"/>
      <c r="K1157" s="53">
        <v>16</v>
      </c>
      <c r="L1157" s="128"/>
      <c r="M1157" s="53">
        <v>7</v>
      </c>
      <c r="N1157" s="53"/>
      <c r="O1157" s="53">
        <v>32305</v>
      </c>
      <c r="P1157" s="53">
        <v>41111</v>
      </c>
    </row>
    <row r="1158" spans="1:16" x14ac:dyDescent="0.25">
      <c r="A1158" s="53" t="s">
        <v>208</v>
      </c>
      <c r="B1158" s="53" t="s">
        <v>185</v>
      </c>
      <c r="C1158" s="53" t="s">
        <v>791</v>
      </c>
      <c r="D1158" s="53"/>
      <c r="E1158" s="53"/>
      <c r="F1158" s="53">
        <v>48</v>
      </c>
      <c r="G1158" s="53"/>
      <c r="H1158" s="53"/>
      <c r="I1158" s="55">
        <f t="shared" si="59"/>
        <v>48</v>
      </c>
      <c r="J1158" s="53"/>
      <c r="K1158" s="53">
        <v>22</v>
      </c>
      <c r="L1158" s="128">
        <f>5882%/100</f>
        <v>0.58820000000000006</v>
      </c>
      <c r="M1158" s="53"/>
      <c r="N1158" s="53"/>
      <c r="O1158" s="53">
        <v>32305</v>
      </c>
      <c r="P1158" s="53">
        <v>41111</v>
      </c>
    </row>
    <row r="1159" spans="1:16" x14ac:dyDescent="0.25">
      <c r="A1159" s="53" t="s">
        <v>208</v>
      </c>
      <c r="B1159" s="53" t="s">
        <v>185</v>
      </c>
      <c r="C1159" s="53" t="s">
        <v>792</v>
      </c>
      <c r="D1159" s="53"/>
      <c r="E1159" s="53"/>
      <c r="F1159" s="53">
        <v>113</v>
      </c>
      <c r="G1159" s="53"/>
      <c r="H1159" s="53"/>
      <c r="I1159" s="55">
        <f t="shared" si="59"/>
        <v>113</v>
      </c>
      <c r="J1159" s="53"/>
      <c r="K1159" s="53">
        <v>35</v>
      </c>
      <c r="L1159" s="128">
        <f>7059%/100</f>
        <v>0.70590000000000008</v>
      </c>
      <c r="M1159" s="53">
        <v>9</v>
      </c>
      <c r="N1159" s="53"/>
      <c r="O1159" s="53">
        <v>32305</v>
      </c>
      <c r="P1159" s="53">
        <v>41111</v>
      </c>
    </row>
    <row r="1160" spans="1:16" x14ac:dyDescent="0.25">
      <c r="A1160" s="53" t="s">
        <v>208</v>
      </c>
      <c r="B1160" s="53" t="s">
        <v>185</v>
      </c>
      <c r="C1160" s="53" t="s">
        <v>793</v>
      </c>
      <c r="D1160" s="53"/>
      <c r="E1160" s="53"/>
      <c r="F1160" s="53">
        <v>39</v>
      </c>
      <c r="G1160" s="53">
        <v>6</v>
      </c>
      <c r="H1160" s="53"/>
      <c r="I1160" s="55">
        <f t="shared" si="59"/>
        <v>45</v>
      </c>
      <c r="J1160" s="53"/>
      <c r="K1160" s="53">
        <v>17</v>
      </c>
      <c r="L1160" s="128">
        <f>8333%/100</f>
        <v>0.83329999999999993</v>
      </c>
      <c r="M1160" s="53">
        <v>4</v>
      </c>
      <c r="N1160" s="53"/>
      <c r="O1160" s="53">
        <v>32305</v>
      </c>
      <c r="P1160" s="53">
        <v>41111</v>
      </c>
    </row>
    <row r="1161" spans="1:16" x14ac:dyDescent="0.25">
      <c r="A1161" s="53" t="s">
        <v>208</v>
      </c>
      <c r="B1161" s="53" t="s">
        <v>185</v>
      </c>
      <c r="C1161" s="53" t="s">
        <v>710</v>
      </c>
      <c r="D1161" s="53"/>
      <c r="E1161" s="53"/>
      <c r="F1161" s="53"/>
      <c r="G1161" s="53"/>
      <c r="H1161" s="53"/>
      <c r="I1161" s="55">
        <f t="shared" si="59"/>
        <v>0</v>
      </c>
      <c r="J1161" s="53"/>
      <c r="K1161" s="53"/>
      <c r="L1161" s="53"/>
      <c r="M1161" s="53"/>
      <c r="N1161" s="53"/>
      <c r="O1161" s="53">
        <v>36000</v>
      </c>
      <c r="P1161" s="53">
        <v>44000</v>
      </c>
    </row>
    <row r="1162" spans="1:16" x14ac:dyDescent="0.25">
      <c r="A1162" s="53" t="s">
        <v>208</v>
      </c>
      <c r="B1162" s="53" t="s">
        <v>186</v>
      </c>
      <c r="C1162" s="53" t="s">
        <v>785</v>
      </c>
      <c r="D1162" s="53"/>
      <c r="E1162" s="53"/>
      <c r="F1162" s="53">
        <v>13</v>
      </c>
      <c r="G1162" s="53"/>
      <c r="H1162" s="53"/>
      <c r="I1162" s="55">
        <f t="shared" si="59"/>
        <v>13</v>
      </c>
      <c r="J1162" s="53"/>
      <c r="K1162" s="53">
        <v>5</v>
      </c>
      <c r="L1162" s="53"/>
      <c r="M1162" s="53"/>
      <c r="N1162" s="53"/>
      <c r="O1162" s="53">
        <v>36000</v>
      </c>
      <c r="P1162" s="53">
        <v>44000</v>
      </c>
    </row>
    <row r="1163" spans="1:16" x14ac:dyDescent="0.25">
      <c r="A1163" s="53" t="s">
        <v>208</v>
      </c>
      <c r="B1163" s="53" t="s">
        <v>186</v>
      </c>
      <c r="C1163" s="53" t="s">
        <v>791</v>
      </c>
      <c r="D1163" s="53"/>
      <c r="E1163" s="53"/>
      <c r="F1163" s="53">
        <v>9</v>
      </c>
      <c r="G1163" s="53"/>
      <c r="H1163" s="53"/>
      <c r="I1163" s="55">
        <f t="shared" si="59"/>
        <v>9</v>
      </c>
      <c r="J1163" s="53"/>
      <c r="K1163" s="53">
        <v>5</v>
      </c>
      <c r="L1163" s="53"/>
      <c r="M1163" s="53"/>
      <c r="N1163" s="53"/>
      <c r="O1163" s="53">
        <v>36000</v>
      </c>
      <c r="P1163" s="53">
        <v>44000</v>
      </c>
    </row>
    <row r="1164" spans="1:16" x14ac:dyDescent="0.25">
      <c r="A1164" s="53" t="s">
        <v>208</v>
      </c>
      <c r="B1164" s="53" t="s">
        <v>186</v>
      </c>
      <c r="C1164" s="53" t="s">
        <v>792</v>
      </c>
      <c r="D1164" s="53"/>
      <c r="E1164" s="53"/>
      <c r="F1164" s="53">
        <v>10</v>
      </c>
      <c r="G1164" s="53"/>
      <c r="H1164" s="53"/>
      <c r="I1164" s="55">
        <f t="shared" si="59"/>
        <v>10</v>
      </c>
      <c r="J1164" s="53"/>
      <c r="K1164" s="53">
        <v>0</v>
      </c>
      <c r="L1164" s="53"/>
      <c r="M1164" s="53">
        <v>1</v>
      </c>
      <c r="N1164" s="53"/>
      <c r="O1164" s="53">
        <v>36000</v>
      </c>
      <c r="P1164" s="53">
        <v>44000</v>
      </c>
    </row>
    <row r="1165" spans="1:16" x14ac:dyDescent="0.25">
      <c r="A1165" s="53" t="s">
        <v>208</v>
      </c>
      <c r="B1165" s="53" t="s">
        <v>186</v>
      </c>
      <c r="C1165" s="53" t="s">
        <v>788</v>
      </c>
      <c r="D1165" s="53"/>
      <c r="E1165" s="53"/>
      <c r="F1165" s="53"/>
      <c r="G1165" s="53">
        <v>10</v>
      </c>
      <c r="H1165" s="53"/>
      <c r="I1165" s="55">
        <f t="shared" si="59"/>
        <v>10</v>
      </c>
      <c r="J1165" s="53"/>
      <c r="K1165" s="53">
        <v>0</v>
      </c>
      <c r="L1165" s="53"/>
      <c r="M1165" s="53">
        <v>3</v>
      </c>
      <c r="N1165" s="53"/>
      <c r="O1165" s="53">
        <v>36000</v>
      </c>
      <c r="P1165" s="53">
        <v>44000</v>
      </c>
    </row>
    <row r="1166" spans="1:16" ht="15.75" thickBot="1" x14ac:dyDescent="0.3">
      <c r="A1166" s="55" t="s">
        <v>208</v>
      </c>
      <c r="B1166" s="55"/>
      <c r="C1166" s="55" t="s">
        <v>222</v>
      </c>
      <c r="D1166" s="55"/>
      <c r="E1166" s="55"/>
      <c r="F1166" s="55">
        <f>SUM(F1152:F1165)</f>
        <v>743</v>
      </c>
      <c r="G1166" s="55">
        <f>SUM(G1152:G1165)</f>
        <v>50</v>
      </c>
      <c r="H1166" s="55"/>
      <c r="I1166" s="55">
        <f t="shared" si="59"/>
        <v>793</v>
      </c>
      <c r="J1166" s="55"/>
      <c r="K1166" s="55">
        <f>SUM(K1152:K1165)</f>
        <v>227</v>
      </c>
      <c r="L1166" s="55"/>
      <c r="M1166" s="55">
        <f>SUM(M1152:M1165)</f>
        <v>51</v>
      </c>
      <c r="N1166" s="55">
        <v>1</v>
      </c>
      <c r="O1166" s="55"/>
      <c r="P1166" s="175"/>
    </row>
    <row r="1167" spans="1:16" x14ac:dyDescent="0.25">
      <c r="A1167" s="22" t="s">
        <v>142</v>
      </c>
    </row>
    <row r="1168" spans="1:16" ht="15.75" customHeight="1" x14ac:dyDescent="0.25">
      <c r="A1168" s="53" t="s">
        <v>50</v>
      </c>
      <c r="B1168" s="53" t="s">
        <v>185</v>
      </c>
      <c r="C1168" s="53" t="s">
        <v>428</v>
      </c>
      <c r="D1168" s="53"/>
      <c r="E1168" s="53"/>
      <c r="F1168" s="53">
        <v>124</v>
      </c>
      <c r="G1168" s="53">
        <v>340</v>
      </c>
      <c r="H1168" s="53">
        <v>0</v>
      </c>
      <c r="I1168" s="55">
        <f t="shared" ref="I1168:I1173" si="60">SUM(D1168:H1168)</f>
        <v>464</v>
      </c>
      <c r="J1168" s="53"/>
      <c r="K1168" s="53">
        <v>135</v>
      </c>
      <c r="L1168" s="53">
        <v>35</v>
      </c>
      <c r="M1168" s="53">
        <v>23</v>
      </c>
      <c r="N1168" s="53"/>
      <c r="O1168" s="53">
        <v>29000</v>
      </c>
      <c r="P1168" s="53">
        <v>41000</v>
      </c>
    </row>
    <row r="1169" spans="1:16" x14ac:dyDescent="0.25">
      <c r="A1169" s="53" t="s">
        <v>50</v>
      </c>
      <c r="B1169" s="53" t="s">
        <v>185</v>
      </c>
      <c r="C1169" s="53" t="s">
        <v>470</v>
      </c>
      <c r="D1169" s="53"/>
      <c r="E1169" s="53"/>
      <c r="F1169" s="53">
        <v>108</v>
      </c>
      <c r="G1169" s="53">
        <v>450</v>
      </c>
      <c r="H1169" s="53"/>
      <c r="I1169" s="55">
        <f t="shared" si="60"/>
        <v>558</v>
      </c>
      <c r="J1169" s="53"/>
      <c r="K1169" s="53">
        <v>165</v>
      </c>
      <c r="L1169" s="53">
        <v>52</v>
      </c>
      <c r="M1169" s="53">
        <v>7</v>
      </c>
      <c r="N1169" s="53"/>
      <c r="O1169" s="53">
        <v>29000</v>
      </c>
      <c r="P1169" s="53">
        <v>41000</v>
      </c>
    </row>
    <row r="1170" spans="1:16" x14ac:dyDescent="0.25">
      <c r="A1170" s="53" t="s">
        <v>50</v>
      </c>
      <c r="B1170" s="53" t="s">
        <v>185</v>
      </c>
      <c r="C1170" s="53" t="s">
        <v>256</v>
      </c>
      <c r="D1170" s="53"/>
      <c r="E1170" s="53"/>
      <c r="F1170" s="53">
        <v>42</v>
      </c>
      <c r="G1170" s="53"/>
      <c r="H1170" s="53"/>
      <c r="I1170" s="55">
        <f t="shared" si="60"/>
        <v>42</v>
      </c>
      <c r="J1170" s="53"/>
      <c r="K1170" s="53"/>
      <c r="L1170" s="53"/>
      <c r="M1170" s="53">
        <v>7</v>
      </c>
      <c r="N1170" s="53"/>
      <c r="O1170" s="53">
        <v>29000</v>
      </c>
      <c r="P1170" s="53">
        <v>41000</v>
      </c>
    </row>
    <row r="1171" spans="1:16" x14ac:dyDescent="0.25">
      <c r="A1171" s="53" t="s">
        <v>50</v>
      </c>
      <c r="B1171" s="53" t="s">
        <v>185</v>
      </c>
      <c r="C1171" s="53" t="s">
        <v>606</v>
      </c>
      <c r="D1171" s="53"/>
      <c r="E1171" s="53"/>
      <c r="F1171" s="53">
        <v>10</v>
      </c>
      <c r="G1171" s="53">
        <v>41</v>
      </c>
      <c r="H1171" s="53"/>
      <c r="I1171" s="55">
        <f t="shared" si="60"/>
        <v>51</v>
      </c>
      <c r="J1171" s="53"/>
      <c r="K1171" s="53">
        <v>8</v>
      </c>
      <c r="L1171" s="53"/>
      <c r="M1171" s="53">
        <v>1</v>
      </c>
      <c r="N1171" s="53"/>
      <c r="O1171" s="53">
        <v>29000</v>
      </c>
      <c r="P1171" s="53">
        <v>41000</v>
      </c>
    </row>
    <row r="1172" spans="1:16" x14ac:dyDescent="0.25">
      <c r="A1172" s="53" t="s">
        <v>50</v>
      </c>
      <c r="B1172" s="53" t="s">
        <v>186</v>
      </c>
      <c r="C1172" s="53" t="s">
        <v>428</v>
      </c>
      <c r="D1172" s="53"/>
      <c r="E1172" s="53"/>
      <c r="F1172" s="53">
        <v>40</v>
      </c>
      <c r="G1172" s="53"/>
      <c r="H1172" s="53"/>
      <c r="I1172" s="55">
        <f t="shared" si="60"/>
        <v>40</v>
      </c>
      <c r="J1172" s="53"/>
      <c r="K1172" s="53">
        <v>14</v>
      </c>
      <c r="L1172" s="53">
        <v>60</v>
      </c>
      <c r="M1172" s="53"/>
      <c r="N1172" s="53"/>
      <c r="O1172" s="53">
        <v>36000</v>
      </c>
      <c r="P1172" s="53">
        <v>36000</v>
      </c>
    </row>
    <row r="1173" spans="1:16" x14ac:dyDescent="0.25">
      <c r="A1173" s="53" t="s">
        <v>50</v>
      </c>
      <c r="B1173" s="53" t="s">
        <v>186</v>
      </c>
      <c r="C1173" s="53" t="s">
        <v>777</v>
      </c>
      <c r="D1173" s="53"/>
      <c r="E1173" s="53"/>
      <c r="F1173" s="53">
        <v>103</v>
      </c>
      <c r="G1173" s="53"/>
      <c r="H1173" s="53"/>
      <c r="I1173" s="55">
        <f t="shared" si="60"/>
        <v>103</v>
      </c>
      <c r="J1173" s="53"/>
      <c r="K1173" s="53">
        <v>49</v>
      </c>
      <c r="L1173" s="53">
        <v>67</v>
      </c>
      <c r="M1173" s="53">
        <v>2</v>
      </c>
      <c r="N1173" s="53"/>
      <c r="O1173" s="53">
        <v>36000</v>
      </c>
      <c r="P1173" s="53">
        <v>36000</v>
      </c>
    </row>
    <row r="1174" spans="1:16" x14ac:dyDescent="0.25">
      <c r="A1174" s="55" t="s">
        <v>50</v>
      </c>
      <c r="B1174" s="55"/>
      <c r="C1174" s="55"/>
      <c r="D1174" s="55"/>
      <c r="E1174" s="55"/>
      <c r="F1174" s="55">
        <f>SUM(F1168:F1173)</f>
        <v>427</v>
      </c>
      <c r="G1174" s="55">
        <f>SUM(G1168:G1173)</f>
        <v>831</v>
      </c>
      <c r="H1174" s="55"/>
      <c r="I1174" s="55">
        <f>SUM(I1168:I1173)</f>
        <v>1258</v>
      </c>
      <c r="J1174" s="55"/>
      <c r="K1174" s="55">
        <f>SUM(K1168:K1173)</f>
        <v>371</v>
      </c>
      <c r="L1174" s="55"/>
      <c r="M1174" s="55">
        <f>SUM(M1168:M1173)</f>
        <v>40</v>
      </c>
      <c r="N1174" s="55"/>
      <c r="O1174" s="55"/>
      <c r="P1174" s="55"/>
    </row>
    <row r="1175" spans="1:16" x14ac:dyDescent="0.25">
      <c r="A1175" s="22" t="s">
        <v>143</v>
      </c>
    </row>
    <row r="1176" spans="1:16" x14ac:dyDescent="0.25">
      <c r="A1176" s="53" t="s">
        <v>51</v>
      </c>
      <c r="B1176" s="53" t="s">
        <v>185</v>
      </c>
      <c r="C1176" s="25" t="s">
        <v>188</v>
      </c>
      <c r="D1176" s="53"/>
      <c r="E1176" s="53"/>
      <c r="F1176" s="53">
        <v>74</v>
      </c>
      <c r="G1176" s="53">
        <v>65</v>
      </c>
      <c r="H1176" s="53">
        <v>0</v>
      </c>
      <c r="I1176" s="53">
        <f>SUM(D1176:H1176)</f>
        <v>139</v>
      </c>
      <c r="J1176" s="53"/>
      <c r="K1176" s="53">
        <v>32</v>
      </c>
      <c r="L1176" s="128"/>
      <c r="M1176" s="202">
        <v>9</v>
      </c>
      <c r="N1176" s="203" t="s">
        <v>1101</v>
      </c>
      <c r="O1176" s="201">
        <v>27180</v>
      </c>
      <c r="P1176" s="53">
        <v>30125</v>
      </c>
    </row>
    <row r="1177" spans="1:16" x14ac:dyDescent="0.25">
      <c r="A1177" s="53" t="s">
        <v>51</v>
      </c>
      <c r="B1177" s="53" t="s">
        <v>185</v>
      </c>
      <c r="C1177" s="25" t="s">
        <v>470</v>
      </c>
      <c r="D1177" s="53"/>
      <c r="E1177" s="53"/>
      <c r="F1177" s="53">
        <v>124</v>
      </c>
      <c r="G1177" s="53">
        <v>85</v>
      </c>
      <c r="H1177" s="53"/>
      <c r="I1177" s="53">
        <f t="shared" ref="I1177:I1186" si="61">SUM(D1177:H1177)</f>
        <v>209</v>
      </c>
      <c r="J1177" s="53"/>
      <c r="K1177" s="53">
        <v>33</v>
      </c>
      <c r="L1177" s="128"/>
      <c r="M1177" s="202">
        <v>7</v>
      </c>
      <c r="N1177" s="202">
        <v>0</v>
      </c>
      <c r="O1177" s="201">
        <v>27180</v>
      </c>
      <c r="P1177" s="53">
        <v>30125</v>
      </c>
    </row>
    <row r="1178" spans="1:16" x14ac:dyDescent="0.25">
      <c r="A1178" s="53" t="s">
        <v>51</v>
      </c>
      <c r="B1178" s="53" t="s">
        <v>185</v>
      </c>
      <c r="C1178" s="25" t="s">
        <v>245</v>
      </c>
      <c r="D1178" s="53"/>
      <c r="E1178" s="53"/>
      <c r="F1178" s="53">
        <v>57</v>
      </c>
      <c r="G1178" s="53"/>
      <c r="H1178" s="53">
        <v>33</v>
      </c>
      <c r="I1178" s="53">
        <f t="shared" si="61"/>
        <v>90</v>
      </c>
      <c r="J1178" s="53"/>
      <c r="K1178" s="53">
        <v>10</v>
      </c>
      <c r="L1178" s="128">
        <v>0.41</v>
      </c>
      <c r="M1178" s="202">
        <v>9</v>
      </c>
      <c r="N1178" s="202">
        <v>0</v>
      </c>
      <c r="O1178" s="201">
        <v>27180</v>
      </c>
      <c r="P1178" s="53">
        <v>30125</v>
      </c>
    </row>
    <row r="1179" spans="1:16" x14ac:dyDescent="0.25">
      <c r="A1179" s="53" t="s">
        <v>51</v>
      </c>
      <c r="B1179" s="53" t="s">
        <v>185</v>
      </c>
      <c r="C1179" s="25" t="s">
        <v>246</v>
      </c>
      <c r="D1179" s="53"/>
      <c r="E1179" s="53"/>
      <c r="F1179" s="53">
        <v>92</v>
      </c>
      <c r="G1179" s="53">
        <v>129</v>
      </c>
      <c r="H1179" s="53"/>
      <c r="I1179" s="53">
        <f t="shared" si="61"/>
        <v>221</v>
      </c>
      <c r="J1179" s="53"/>
      <c r="K1179" s="53">
        <v>23</v>
      </c>
      <c r="L1179" s="128">
        <v>0.39</v>
      </c>
      <c r="M1179" s="202">
        <v>20</v>
      </c>
      <c r="N1179" s="202">
        <v>0</v>
      </c>
      <c r="O1179" s="201">
        <v>27180</v>
      </c>
      <c r="P1179" s="53">
        <v>30125</v>
      </c>
    </row>
    <row r="1180" spans="1:16" ht="30" x14ac:dyDescent="0.25">
      <c r="A1180" s="53" t="s">
        <v>51</v>
      </c>
      <c r="B1180" s="53" t="s">
        <v>185</v>
      </c>
      <c r="C1180" s="25" t="s">
        <v>475</v>
      </c>
      <c r="D1180" s="53"/>
      <c r="E1180" s="53"/>
      <c r="F1180" s="53">
        <v>67</v>
      </c>
      <c r="G1180" s="53"/>
      <c r="H1180" s="53">
        <v>21</v>
      </c>
      <c r="I1180" s="53">
        <f t="shared" si="61"/>
        <v>88</v>
      </c>
      <c r="J1180" s="53"/>
      <c r="K1180" s="53">
        <v>65</v>
      </c>
      <c r="L1180" s="128">
        <v>0.32</v>
      </c>
      <c r="M1180" s="202">
        <v>9</v>
      </c>
      <c r="N1180" s="202">
        <v>0</v>
      </c>
      <c r="O1180" s="201">
        <v>27180</v>
      </c>
      <c r="P1180" s="53">
        <v>30125</v>
      </c>
    </row>
    <row r="1181" spans="1:16" x14ac:dyDescent="0.25">
      <c r="A1181" s="53" t="s">
        <v>51</v>
      </c>
      <c r="B1181" s="53" t="s">
        <v>185</v>
      </c>
      <c r="C1181" s="25" t="s">
        <v>189</v>
      </c>
      <c r="D1181" s="53"/>
      <c r="E1181" s="53"/>
      <c r="F1181" s="53">
        <v>21</v>
      </c>
      <c r="G1181" s="53">
        <v>21</v>
      </c>
      <c r="H1181" s="53"/>
      <c r="I1181" s="53">
        <f t="shared" si="61"/>
        <v>42</v>
      </c>
      <c r="J1181" s="53"/>
      <c r="K1181" s="53">
        <v>11</v>
      </c>
      <c r="L1181" s="128">
        <v>0.34</v>
      </c>
      <c r="M1181" s="202">
        <v>3</v>
      </c>
      <c r="N1181" s="202">
        <v>0</v>
      </c>
      <c r="O1181" s="201">
        <v>27180</v>
      </c>
      <c r="P1181" s="53">
        <v>30125</v>
      </c>
    </row>
    <row r="1182" spans="1:16" x14ac:dyDescent="0.25">
      <c r="A1182" s="53" t="s">
        <v>51</v>
      </c>
      <c r="B1182" s="53" t="s">
        <v>185</v>
      </c>
      <c r="C1182" s="25" t="s">
        <v>227</v>
      </c>
      <c r="D1182" s="53"/>
      <c r="E1182" s="53"/>
      <c r="F1182" s="53">
        <v>36</v>
      </c>
      <c r="G1182" s="53"/>
      <c r="H1182" s="53"/>
      <c r="I1182" s="53">
        <f t="shared" si="61"/>
        <v>36</v>
      </c>
      <c r="J1182" s="53"/>
      <c r="K1182" s="53">
        <v>10</v>
      </c>
      <c r="L1182" s="128">
        <v>0.36</v>
      </c>
      <c r="M1182" s="202">
        <v>7</v>
      </c>
      <c r="N1182" s="202">
        <v>0</v>
      </c>
      <c r="O1182" s="201">
        <v>27180</v>
      </c>
      <c r="P1182" s="53">
        <v>30125</v>
      </c>
    </row>
    <row r="1183" spans="1:16" ht="30" x14ac:dyDescent="0.25">
      <c r="A1183" s="53" t="s">
        <v>51</v>
      </c>
      <c r="B1183" s="53" t="s">
        <v>185</v>
      </c>
      <c r="C1183" s="25" t="s">
        <v>272</v>
      </c>
      <c r="D1183" s="53"/>
      <c r="E1183" s="53"/>
      <c r="F1183" s="53">
        <v>8</v>
      </c>
      <c r="G1183" s="53">
        <v>12</v>
      </c>
      <c r="H1183" s="53"/>
      <c r="I1183" s="53">
        <f t="shared" si="61"/>
        <v>20</v>
      </c>
      <c r="J1183" s="53"/>
      <c r="K1183" s="53">
        <v>4</v>
      </c>
      <c r="L1183" s="128"/>
      <c r="M1183" s="202">
        <v>0</v>
      </c>
      <c r="N1183" s="202">
        <v>0</v>
      </c>
      <c r="O1183" s="201">
        <v>27180</v>
      </c>
      <c r="P1183" s="53">
        <v>30125</v>
      </c>
    </row>
    <row r="1184" spans="1:16" x14ac:dyDescent="0.25">
      <c r="A1184" s="53" t="s">
        <v>51</v>
      </c>
      <c r="B1184" s="53" t="s">
        <v>186</v>
      </c>
      <c r="C1184" s="25" t="s">
        <v>245</v>
      </c>
      <c r="D1184" s="53"/>
      <c r="E1184" s="53"/>
      <c r="F1184" s="53">
        <v>24</v>
      </c>
      <c r="G1184" s="53"/>
      <c r="H1184" s="53"/>
      <c r="I1184" s="53">
        <f t="shared" si="61"/>
        <v>24</v>
      </c>
      <c r="J1184" s="53"/>
      <c r="K1184" s="53">
        <v>15</v>
      </c>
      <c r="L1184" s="128">
        <v>0.67</v>
      </c>
      <c r="M1184" s="53">
        <v>1</v>
      </c>
      <c r="N1184" s="53"/>
      <c r="O1184" s="201">
        <v>28750</v>
      </c>
      <c r="P1184" s="53">
        <v>39750</v>
      </c>
    </row>
    <row r="1185" spans="1:16" ht="30" x14ac:dyDescent="0.25">
      <c r="A1185" s="53" t="s">
        <v>51</v>
      </c>
      <c r="B1185" s="53" t="s">
        <v>186</v>
      </c>
      <c r="C1185" s="25" t="s">
        <v>475</v>
      </c>
      <c r="D1185" s="53"/>
      <c r="E1185" s="53"/>
      <c r="F1185" s="53">
        <v>7</v>
      </c>
      <c r="G1185" s="53"/>
      <c r="H1185" s="53"/>
      <c r="I1185" s="53">
        <f t="shared" si="61"/>
        <v>7</v>
      </c>
      <c r="J1185" s="53"/>
      <c r="K1185" s="53">
        <v>2</v>
      </c>
      <c r="L1185" s="128">
        <v>0.61</v>
      </c>
      <c r="M1185" s="53">
        <v>1</v>
      </c>
      <c r="N1185" s="53"/>
      <c r="O1185" s="201">
        <v>28750</v>
      </c>
      <c r="P1185" s="53">
        <v>39750</v>
      </c>
    </row>
    <row r="1186" spans="1:16" x14ac:dyDescent="0.25">
      <c r="A1186" s="53" t="s">
        <v>51</v>
      </c>
      <c r="B1186" s="53" t="s">
        <v>266</v>
      </c>
      <c r="C1186" s="53" t="s">
        <v>392</v>
      </c>
      <c r="D1186" s="53"/>
      <c r="E1186" s="53"/>
      <c r="F1186" s="53">
        <v>7</v>
      </c>
      <c r="G1186" s="53"/>
      <c r="H1186" s="53"/>
      <c r="I1186" s="53">
        <f t="shared" si="61"/>
        <v>7</v>
      </c>
      <c r="J1186" s="53"/>
      <c r="K1186" s="53"/>
      <c r="L1186" s="128"/>
      <c r="M1186" s="53"/>
      <c r="N1186" s="53">
        <v>0</v>
      </c>
      <c r="O1186" s="201">
        <v>27180</v>
      </c>
      <c r="P1186" s="53">
        <v>30125</v>
      </c>
    </row>
    <row r="1187" spans="1:16" x14ac:dyDescent="0.25">
      <c r="A1187" s="55" t="s">
        <v>51</v>
      </c>
      <c r="B1187" s="55"/>
      <c r="C1187" s="55" t="s">
        <v>222</v>
      </c>
      <c r="D1187" s="55"/>
      <c r="E1187" s="55"/>
      <c r="F1187" s="55">
        <f t="shared" ref="F1187:K1187" si="62">SUM(F1176:F1186)</f>
        <v>517</v>
      </c>
      <c r="G1187" s="55">
        <f t="shared" si="62"/>
        <v>312</v>
      </c>
      <c r="H1187" s="55">
        <f t="shared" si="62"/>
        <v>54</v>
      </c>
      <c r="I1187" s="55">
        <f t="shared" si="62"/>
        <v>883</v>
      </c>
      <c r="J1187" s="55">
        <f t="shared" si="62"/>
        <v>0</v>
      </c>
      <c r="K1187" s="55">
        <f t="shared" si="62"/>
        <v>205</v>
      </c>
      <c r="L1187" s="55"/>
      <c r="M1187" s="55">
        <f>SUM(M1176:M1186)</f>
        <v>66</v>
      </c>
      <c r="N1187" s="55">
        <f>SUM(N1176:N1186)</f>
        <v>0</v>
      </c>
      <c r="O1187" s="55"/>
      <c r="P1187" s="55"/>
    </row>
    <row r="1188" spans="1:16" x14ac:dyDescent="0.25">
      <c r="A1188" t="s">
        <v>144</v>
      </c>
    </row>
    <row r="1189" spans="1:16" x14ac:dyDescent="0.25">
      <c r="A1189" s="53" t="s">
        <v>52</v>
      </c>
      <c r="B1189" s="53" t="s">
        <v>185</v>
      </c>
      <c r="C1189" s="53" t="s">
        <v>1102</v>
      </c>
      <c r="D1189" s="53"/>
      <c r="E1189" s="53"/>
      <c r="F1189" s="53">
        <v>26</v>
      </c>
      <c r="G1189" s="53"/>
      <c r="H1189" s="53">
        <v>0</v>
      </c>
      <c r="I1189" s="55">
        <f>SUM(D1189:H1189)</f>
        <v>26</v>
      </c>
      <c r="J1189" s="53"/>
      <c r="K1189" s="53">
        <v>6</v>
      </c>
      <c r="L1189" s="53"/>
      <c r="M1189" s="53">
        <v>6</v>
      </c>
      <c r="N1189" s="53">
        <v>3</v>
      </c>
      <c r="O1189" s="53"/>
      <c r="P1189" s="53"/>
    </row>
    <row r="1190" spans="1:16" x14ac:dyDescent="0.25">
      <c r="A1190" s="53" t="s">
        <v>52</v>
      </c>
      <c r="B1190" s="53" t="s">
        <v>185</v>
      </c>
      <c r="C1190" s="53" t="s">
        <v>254</v>
      </c>
      <c r="D1190" s="53"/>
      <c r="E1190" s="53"/>
      <c r="F1190" s="53">
        <v>222</v>
      </c>
      <c r="G1190" s="53"/>
      <c r="H1190" s="53"/>
      <c r="I1190" s="55">
        <f t="shared" ref="I1190:I1212" si="63">SUM(D1190:H1190)</f>
        <v>222</v>
      </c>
      <c r="J1190" s="53"/>
      <c r="K1190" s="53">
        <v>43</v>
      </c>
      <c r="L1190" s="53"/>
      <c r="M1190" s="53">
        <v>33</v>
      </c>
      <c r="N1190" s="53">
        <v>9</v>
      </c>
      <c r="O1190" s="53"/>
      <c r="P1190" s="53"/>
    </row>
    <row r="1191" spans="1:16" x14ac:dyDescent="0.25">
      <c r="A1191" s="53" t="s">
        <v>52</v>
      </c>
      <c r="B1191" s="53" t="s">
        <v>185</v>
      </c>
      <c r="C1191" s="53" t="s">
        <v>188</v>
      </c>
      <c r="D1191" s="53"/>
      <c r="E1191" s="53"/>
      <c r="F1191" s="53">
        <v>121</v>
      </c>
      <c r="G1191" s="53"/>
      <c r="H1191" s="53"/>
      <c r="I1191" s="55">
        <f t="shared" si="63"/>
        <v>121</v>
      </c>
      <c r="J1191" s="53"/>
      <c r="K1191" s="53">
        <v>27</v>
      </c>
      <c r="L1191" s="53"/>
      <c r="M1191" s="53">
        <v>35</v>
      </c>
      <c r="N1191" s="53">
        <v>20</v>
      </c>
      <c r="O1191" s="53"/>
      <c r="P1191" s="53"/>
    </row>
    <row r="1192" spans="1:16" x14ac:dyDescent="0.25">
      <c r="A1192" s="53" t="s">
        <v>52</v>
      </c>
      <c r="B1192" s="53" t="s">
        <v>185</v>
      </c>
      <c r="C1192" s="53" t="s">
        <v>247</v>
      </c>
      <c r="D1192" s="53"/>
      <c r="E1192" s="53"/>
      <c r="F1192" s="53">
        <v>38</v>
      </c>
      <c r="G1192" s="53"/>
      <c r="H1192" s="53"/>
      <c r="I1192" s="55">
        <f t="shared" si="63"/>
        <v>38</v>
      </c>
      <c r="J1192" s="53"/>
      <c r="K1192" s="53">
        <v>10</v>
      </c>
      <c r="L1192" s="53"/>
      <c r="M1192" s="53">
        <v>10</v>
      </c>
      <c r="N1192" s="53">
        <v>9</v>
      </c>
      <c r="O1192" s="53"/>
      <c r="P1192" s="53"/>
    </row>
    <row r="1193" spans="1:16" x14ac:dyDescent="0.25">
      <c r="A1193" s="53" t="s">
        <v>52</v>
      </c>
      <c r="B1193" s="53" t="s">
        <v>185</v>
      </c>
      <c r="C1193" s="53" t="s">
        <v>527</v>
      </c>
      <c r="D1193" s="53"/>
      <c r="E1193" s="53"/>
      <c r="F1193" s="53">
        <v>15</v>
      </c>
      <c r="G1193" s="53"/>
      <c r="H1193" s="53"/>
      <c r="I1193" s="55">
        <f t="shared" si="63"/>
        <v>15</v>
      </c>
      <c r="J1193" s="53"/>
      <c r="K1193" s="53">
        <v>6</v>
      </c>
      <c r="L1193" s="53"/>
      <c r="M1193" s="53">
        <v>4</v>
      </c>
      <c r="N1193" s="53">
        <v>2</v>
      </c>
      <c r="O1193" s="53"/>
      <c r="P1193" s="53"/>
    </row>
    <row r="1194" spans="1:16" x14ac:dyDescent="0.25">
      <c r="A1194" s="53" t="s">
        <v>52</v>
      </c>
      <c r="B1194" s="53" t="s">
        <v>185</v>
      </c>
      <c r="C1194" s="53" t="s">
        <v>685</v>
      </c>
      <c r="D1194" s="53"/>
      <c r="E1194" s="53"/>
      <c r="F1194" s="53">
        <v>46</v>
      </c>
      <c r="G1194" s="53"/>
      <c r="H1194" s="53"/>
      <c r="I1194" s="55">
        <f t="shared" si="63"/>
        <v>46</v>
      </c>
      <c r="J1194" s="53"/>
      <c r="K1194" s="53">
        <v>7</v>
      </c>
      <c r="L1194" s="53"/>
      <c r="M1194" s="53">
        <v>6</v>
      </c>
      <c r="N1194" s="53">
        <v>2</v>
      </c>
      <c r="O1194" s="53"/>
      <c r="P1194" s="53"/>
    </row>
    <row r="1195" spans="1:16" x14ac:dyDescent="0.25">
      <c r="A1195" s="53" t="s">
        <v>52</v>
      </c>
      <c r="B1195" s="53" t="s">
        <v>185</v>
      </c>
      <c r="C1195" s="53" t="s">
        <v>388</v>
      </c>
      <c r="D1195" s="53"/>
      <c r="E1195" s="53"/>
      <c r="F1195" s="53">
        <v>212</v>
      </c>
      <c r="G1195" s="53"/>
      <c r="H1195" s="53"/>
      <c r="I1195" s="55">
        <f t="shared" si="63"/>
        <v>212</v>
      </c>
      <c r="J1195" s="53"/>
      <c r="K1195" s="53">
        <v>30</v>
      </c>
      <c r="L1195" s="53"/>
      <c r="M1195" s="53">
        <v>28</v>
      </c>
      <c r="N1195" s="53">
        <v>20</v>
      </c>
      <c r="O1195" s="53"/>
      <c r="P1195" s="53"/>
    </row>
    <row r="1196" spans="1:16" x14ac:dyDescent="0.25">
      <c r="A1196" s="53" t="s">
        <v>52</v>
      </c>
      <c r="B1196" s="53" t="s">
        <v>185</v>
      </c>
      <c r="C1196" s="53" t="s">
        <v>245</v>
      </c>
      <c r="D1196" s="53"/>
      <c r="E1196" s="53"/>
      <c r="F1196" s="53">
        <v>74</v>
      </c>
      <c r="G1196" s="53"/>
      <c r="H1196" s="53"/>
      <c r="I1196" s="55">
        <f t="shared" si="63"/>
        <v>74</v>
      </c>
      <c r="J1196" s="53"/>
      <c r="K1196" s="53">
        <v>19</v>
      </c>
      <c r="L1196" s="53"/>
      <c r="M1196" s="53">
        <v>18</v>
      </c>
      <c r="N1196" s="53">
        <v>11</v>
      </c>
      <c r="O1196" s="53"/>
      <c r="P1196" s="53"/>
    </row>
    <row r="1197" spans="1:16" x14ac:dyDescent="0.25">
      <c r="A1197" s="53" t="s">
        <v>52</v>
      </c>
      <c r="B1197" s="53" t="s">
        <v>185</v>
      </c>
      <c r="C1197" s="53" t="s">
        <v>1103</v>
      </c>
      <c r="D1197" s="53"/>
      <c r="E1197" s="53"/>
      <c r="F1197" s="53">
        <v>134</v>
      </c>
      <c r="G1197" s="53"/>
      <c r="H1197" s="53"/>
      <c r="I1197" s="55">
        <f t="shared" si="63"/>
        <v>134</v>
      </c>
      <c r="J1197" s="53"/>
      <c r="K1197" s="53">
        <v>26</v>
      </c>
      <c r="L1197" s="53"/>
      <c r="M1197" s="53">
        <v>23</v>
      </c>
      <c r="N1197" s="53">
        <v>18</v>
      </c>
      <c r="O1197" s="53"/>
      <c r="P1197" s="53"/>
    </row>
    <row r="1198" spans="1:16" x14ac:dyDescent="0.25">
      <c r="A1198" s="53" t="s">
        <v>52</v>
      </c>
      <c r="B1198" s="53" t="s">
        <v>185</v>
      </c>
      <c r="C1198" s="53" t="s">
        <v>1104</v>
      </c>
      <c r="D1198" s="53"/>
      <c r="E1198" s="53"/>
      <c r="F1198" s="53">
        <v>61</v>
      </c>
      <c r="G1198" s="53"/>
      <c r="H1198" s="53"/>
      <c r="I1198" s="55">
        <f t="shared" si="63"/>
        <v>61</v>
      </c>
      <c r="J1198" s="53"/>
      <c r="K1198" s="53">
        <v>11</v>
      </c>
      <c r="L1198" s="53"/>
      <c r="M1198" s="53">
        <v>7</v>
      </c>
      <c r="N1198" s="53">
        <v>8</v>
      </c>
      <c r="O1198" s="53"/>
      <c r="P1198" s="53"/>
    </row>
    <row r="1199" spans="1:16" x14ac:dyDescent="0.25">
      <c r="A1199" s="53" t="s">
        <v>52</v>
      </c>
      <c r="B1199" s="53" t="s">
        <v>185</v>
      </c>
      <c r="C1199" s="53" t="s">
        <v>884</v>
      </c>
      <c r="D1199" s="53"/>
      <c r="E1199" s="53"/>
      <c r="F1199" s="53">
        <v>29</v>
      </c>
      <c r="G1199" s="53"/>
      <c r="H1199" s="53"/>
      <c r="I1199" s="55">
        <f t="shared" si="63"/>
        <v>29</v>
      </c>
      <c r="J1199" s="53"/>
      <c r="K1199" s="53">
        <v>6</v>
      </c>
      <c r="L1199" s="53"/>
      <c r="M1199" s="53">
        <v>3</v>
      </c>
      <c r="N1199" s="53">
        <v>2</v>
      </c>
      <c r="O1199" s="53"/>
      <c r="P1199" s="53"/>
    </row>
    <row r="1200" spans="1:16" x14ac:dyDescent="0.25">
      <c r="A1200" s="53" t="s">
        <v>52</v>
      </c>
      <c r="B1200" s="53" t="s">
        <v>185</v>
      </c>
      <c r="C1200" s="53" t="s">
        <v>269</v>
      </c>
      <c r="D1200" s="53"/>
      <c r="E1200" s="53"/>
      <c r="F1200" s="53">
        <v>93</v>
      </c>
      <c r="G1200" s="53"/>
      <c r="H1200" s="53"/>
      <c r="I1200" s="55">
        <f t="shared" si="63"/>
        <v>93</v>
      </c>
      <c r="J1200" s="53"/>
      <c r="K1200" s="53">
        <v>21</v>
      </c>
      <c r="L1200" s="53"/>
      <c r="M1200" s="53">
        <v>22</v>
      </c>
      <c r="N1200" s="53">
        <v>26</v>
      </c>
      <c r="O1200" s="53"/>
      <c r="P1200" s="53"/>
    </row>
    <row r="1201" spans="1:16" x14ac:dyDescent="0.25">
      <c r="A1201" s="53" t="s">
        <v>52</v>
      </c>
      <c r="B1201" s="53" t="s">
        <v>185</v>
      </c>
      <c r="C1201" s="53" t="s">
        <v>190</v>
      </c>
      <c r="D1201" s="53"/>
      <c r="E1201" s="53"/>
      <c r="F1201" s="53">
        <v>97</v>
      </c>
      <c r="G1201" s="53"/>
      <c r="H1201" s="53"/>
      <c r="I1201" s="55">
        <f t="shared" si="63"/>
        <v>97</v>
      </c>
      <c r="J1201" s="53"/>
      <c r="K1201" s="53">
        <v>35</v>
      </c>
      <c r="L1201" s="53"/>
      <c r="M1201" s="53">
        <v>4</v>
      </c>
      <c r="N1201" s="53">
        <v>4</v>
      </c>
      <c r="O1201" s="53"/>
      <c r="P1201" s="53"/>
    </row>
    <row r="1202" spans="1:16" x14ac:dyDescent="0.25">
      <c r="A1202" s="53" t="s">
        <v>52</v>
      </c>
      <c r="B1202" s="53" t="s">
        <v>185</v>
      </c>
      <c r="C1202" s="53" t="s">
        <v>250</v>
      </c>
      <c r="D1202" s="53"/>
      <c r="E1202" s="53"/>
      <c r="F1202" s="53">
        <v>30</v>
      </c>
      <c r="G1202" s="53"/>
      <c r="H1202" s="53"/>
      <c r="I1202" s="55">
        <f t="shared" si="63"/>
        <v>30</v>
      </c>
      <c r="J1202" s="53"/>
      <c r="K1202" s="53">
        <v>5</v>
      </c>
      <c r="L1202" s="53"/>
      <c r="M1202" s="53">
        <v>7</v>
      </c>
      <c r="N1202" s="53">
        <v>2</v>
      </c>
      <c r="O1202" s="53"/>
      <c r="P1202" s="53"/>
    </row>
    <row r="1203" spans="1:16" x14ac:dyDescent="0.25">
      <c r="A1203" s="53" t="s">
        <v>52</v>
      </c>
      <c r="B1203" s="53" t="s">
        <v>186</v>
      </c>
      <c r="C1203" s="53" t="s">
        <v>1105</v>
      </c>
      <c r="D1203" s="53"/>
      <c r="E1203" s="53"/>
      <c r="F1203" s="53">
        <v>12</v>
      </c>
      <c r="G1203" s="53"/>
      <c r="H1203" s="53"/>
      <c r="I1203" s="55">
        <f t="shared" si="63"/>
        <v>12</v>
      </c>
      <c r="J1203" s="53"/>
      <c r="K1203" s="53">
        <v>7</v>
      </c>
      <c r="L1203" s="53"/>
      <c r="M1203" s="53">
        <v>1</v>
      </c>
      <c r="N1203" s="53"/>
      <c r="O1203" s="53"/>
      <c r="P1203" s="53"/>
    </row>
    <row r="1204" spans="1:16" x14ac:dyDescent="0.25">
      <c r="A1204" s="53" t="s">
        <v>52</v>
      </c>
      <c r="B1204" s="53" t="s">
        <v>186</v>
      </c>
      <c r="C1204" s="53" t="s">
        <v>246</v>
      </c>
      <c r="D1204" s="53"/>
      <c r="E1204" s="53"/>
      <c r="F1204" s="53">
        <v>41</v>
      </c>
      <c r="G1204" s="53"/>
      <c r="H1204" s="53"/>
      <c r="I1204" s="55">
        <f t="shared" si="63"/>
        <v>41</v>
      </c>
      <c r="J1204" s="53"/>
      <c r="K1204" s="53">
        <v>15</v>
      </c>
      <c r="L1204" s="53"/>
      <c r="M1204" s="53">
        <v>2</v>
      </c>
      <c r="N1204" s="53">
        <v>6</v>
      </c>
      <c r="O1204" s="53"/>
      <c r="P1204" s="53"/>
    </row>
    <row r="1205" spans="1:16" x14ac:dyDescent="0.25">
      <c r="A1205" s="53" t="s">
        <v>52</v>
      </c>
      <c r="B1205" s="53" t="s">
        <v>186</v>
      </c>
      <c r="C1205" s="53" t="s">
        <v>1106</v>
      </c>
      <c r="D1205" s="53"/>
      <c r="E1205" s="53"/>
      <c r="F1205" s="53">
        <v>9</v>
      </c>
      <c r="G1205" s="53"/>
      <c r="H1205" s="53"/>
      <c r="I1205" s="55">
        <f t="shared" si="63"/>
        <v>9</v>
      </c>
      <c r="J1205" s="53"/>
      <c r="K1205" s="53"/>
      <c r="L1205" s="53"/>
      <c r="M1205" s="53">
        <v>1</v>
      </c>
      <c r="N1205" s="53">
        <v>1</v>
      </c>
      <c r="O1205" s="53"/>
      <c r="P1205" s="53"/>
    </row>
    <row r="1206" spans="1:16" x14ac:dyDescent="0.25">
      <c r="A1206" s="53" t="s">
        <v>52</v>
      </c>
      <c r="B1206" s="53" t="s">
        <v>186</v>
      </c>
      <c r="C1206" s="53" t="s">
        <v>190</v>
      </c>
      <c r="D1206" s="53"/>
      <c r="E1206" s="53"/>
      <c r="F1206" s="53">
        <v>16</v>
      </c>
      <c r="G1206" s="53"/>
      <c r="H1206" s="53"/>
      <c r="I1206" s="55">
        <f t="shared" si="63"/>
        <v>16</v>
      </c>
      <c r="J1206" s="53"/>
      <c r="K1206" s="53">
        <v>5</v>
      </c>
      <c r="L1206" s="53"/>
      <c r="M1206" s="53">
        <v>1</v>
      </c>
      <c r="N1206" s="53">
        <v>4</v>
      </c>
      <c r="O1206" s="53"/>
      <c r="P1206" s="53"/>
    </row>
    <row r="1207" spans="1:16" x14ac:dyDescent="0.25">
      <c r="A1207" s="53" t="s">
        <v>52</v>
      </c>
      <c r="B1207" s="53" t="s">
        <v>186</v>
      </c>
      <c r="C1207" s="53" t="s">
        <v>247</v>
      </c>
      <c r="D1207" s="53"/>
      <c r="E1207" s="53"/>
      <c r="F1207" s="53">
        <v>10</v>
      </c>
      <c r="G1207" s="53"/>
      <c r="H1207" s="53"/>
      <c r="I1207" s="55">
        <f t="shared" si="63"/>
        <v>10</v>
      </c>
      <c r="J1207" s="53"/>
      <c r="K1207" s="53">
        <v>3</v>
      </c>
      <c r="L1207" s="53"/>
      <c r="M1207" s="53">
        <v>1</v>
      </c>
      <c r="N1207" s="53"/>
      <c r="O1207" s="53"/>
      <c r="P1207" s="53"/>
    </row>
    <row r="1208" spans="1:16" x14ac:dyDescent="0.25">
      <c r="A1208" s="53" t="s">
        <v>52</v>
      </c>
      <c r="B1208" s="53" t="s">
        <v>186</v>
      </c>
      <c r="C1208" s="53" t="s">
        <v>250</v>
      </c>
      <c r="D1208" s="53"/>
      <c r="E1208" s="53"/>
      <c r="F1208" s="53">
        <v>11</v>
      </c>
      <c r="G1208" s="53"/>
      <c r="H1208" s="53"/>
      <c r="I1208" s="55">
        <f t="shared" si="63"/>
        <v>11</v>
      </c>
      <c r="J1208" s="53"/>
      <c r="K1208" s="53">
        <v>4</v>
      </c>
      <c r="L1208" s="53"/>
      <c r="M1208" s="53">
        <v>1</v>
      </c>
      <c r="N1208" s="53">
        <v>2</v>
      </c>
      <c r="O1208" s="53"/>
      <c r="P1208" s="53"/>
    </row>
    <row r="1209" spans="1:16" x14ac:dyDescent="0.25">
      <c r="A1209" s="53" t="s">
        <v>52</v>
      </c>
      <c r="B1209" s="53" t="s">
        <v>186</v>
      </c>
      <c r="C1209" s="53" t="s">
        <v>1102</v>
      </c>
      <c r="D1209" s="53"/>
      <c r="E1209" s="53"/>
      <c r="F1209" s="53">
        <v>23</v>
      </c>
      <c r="G1209" s="53"/>
      <c r="H1209" s="53"/>
      <c r="I1209" s="55">
        <f t="shared" si="63"/>
        <v>23</v>
      </c>
      <c r="J1209" s="53"/>
      <c r="K1209" s="53">
        <v>2</v>
      </c>
      <c r="L1209" s="53"/>
      <c r="M1209" s="53">
        <v>2</v>
      </c>
      <c r="N1209" s="53">
        <v>3</v>
      </c>
      <c r="O1209" s="53"/>
      <c r="P1209" s="53"/>
    </row>
    <row r="1210" spans="1:16" x14ac:dyDescent="0.25">
      <c r="A1210" s="53" t="s">
        <v>52</v>
      </c>
      <c r="B1210" s="53" t="s">
        <v>186</v>
      </c>
      <c r="C1210" s="53" t="s">
        <v>621</v>
      </c>
      <c r="D1210" s="53"/>
      <c r="E1210" s="53"/>
      <c r="F1210" s="53">
        <v>6</v>
      </c>
      <c r="G1210" s="53"/>
      <c r="H1210" s="53"/>
      <c r="I1210" s="55">
        <f t="shared" si="63"/>
        <v>6</v>
      </c>
      <c r="J1210" s="53"/>
      <c r="K1210" s="53">
        <v>3</v>
      </c>
      <c r="L1210" s="53"/>
      <c r="M1210" s="53"/>
      <c r="N1210" s="53">
        <v>5</v>
      </c>
      <c r="O1210" s="53"/>
      <c r="P1210" s="53"/>
    </row>
    <row r="1211" spans="1:16" x14ac:dyDescent="0.25">
      <c r="A1211" s="53" t="s">
        <v>52</v>
      </c>
      <c r="B1211" s="53" t="s">
        <v>186</v>
      </c>
      <c r="C1211" s="53" t="s">
        <v>441</v>
      </c>
      <c r="D1211" s="53"/>
      <c r="E1211" s="53"/>
      <c r="F1211" s="53">
        <v>26</v>
      </c>
      <c r="G1211" s="53"/>
      <c r="H1211" s="53"/>
      <c r="I1211" s="55">
        <f t="shared" si="63"/>
        <v>26</v>
      </c>
      <c r="J1211" s="53"/>
      <c r="K1211" s="53">
        <v>8</v>
      </c>
      <c r="L1211" s="53"/>
      <c r="M1211" s="53">
        <v>2</v>
      </c>
      <c r="N1211" s="53">
        <v>4</v>
      </c>
      <c r="O1211" s="53"/>
      <c r="P1211" s="53"/>
    </row>
    <row r="1212" spans="1:16" x14ac:dyDescent="0.25">
      <c r="A1212" s="53" t="s">
        <v>52</v>
      </c>
      <c r="B1212" s="53" t="s">
        <v>186</v>
      </c>
      <c r="C1212" s="53" t="s">
        <v>428</v>
      </c>
      <c r="D1212" s="53"/>
      <c r="E1212" s="53"/>
      <c r="F1212" s="53">
        <v>17</v>
      </c>
      <c r="G1212" s="53"/>
      <c r="H1212" s="53"/>
      <c r="I1212" s="55">
        <f t="shared" si="63"/>
        <v>17</v>
      </c>
      <c r="J1212" s="53"/>
      <c r="K1212" s="53">
        <v>6</v>
      </c>
      <c r="L1212" s="53"/>
      <c r="M1212" s="53">
        <v>1</v>
      </c>
      <c r="N1212" s="53">
        <v>1</v>
      </c>
      <c r="O1212" s="53"/>
      <c r="P1212" s="53"/>
    </row>
    <row r="1213" spans="1:16" x14ac:dyDescent="0.25">
      <c r="A1213" s="55"/>
      <c r="B1213" s="55"/>
      <c r="C1213" s="55"/>
      <c r="D1213" s="55"/>
      <c r="E1213" s="55">
        <f>SUM(E1189:E1212)</f>
        <v>0</v>
      </c>
      <c r="F1213" s="55">
        <f>SUM(F1189:F1212)</f>
        <v>1369</v>
      </c>
      <c r="G1213" s="55">
        <f>SUM(G1189:G1212)</f>
        <v>0</v>
      </c>
      <c r="H1213" s="55">
        <f>SUM(H1189:H1212)</f>
        <v>0</v>
      </c>
      <c r="I1213" s="55">
        <f>SUM(I1189:I1212)</f>
        <v>1369</v>
      </c>
      <c r="J1213" s="55"/>
      <c r="K1213" s="55">
        <f>SUM(K1189:K1212)</f>
        <v>305</v>
      </c>
      <c r="L1213" s="55">
        <f>SUM(L1189:L1212)</f>
        <v>0</v>
      </c>
      <c r="M1213" s="55">
        <f>SUM(M1189:M1212)</f>
        <v>218</v>
      </c>
      <c r="N1213" s="55">
        <f>SUM(N1189:N1212)</f>
        <v>162</v>
      </c>
      <c r="O1213" s="55"/>
      <c r="P1213" s="55"/>
    </row>
    <row r="1214" spans="1:16" x14ac:dyDescent="0.25">
      <c r="A1214" s="22" t="s">
        <v>145</v>
      </c>
    </row>
    <row r="1215" spans="1:16" x14ac:dyDescent="0.25">
      <c r="A1215" s="53" t="s">
        <v>53</v>
      </c>
      <c r="B1215" s="53" t="s">
        <v>185</v>
      </c>
      <c r="C1215" s="53" t="s">
        <v>277</v>
      </c>
      <c r="D1215" s="53"/>
      <c r="E1215" s="53"/>
      <c r="F1215" s="53">
        <v>283</v>
      </c>
      <c r="G1215" s="53"/>
      <c r="H1215" s="53">
        <v>0</v>
      </c>
      <c r="I1215" s="53">
        <f>SUM(D1215:H1215)</f>
        <v>283</v>
      </c>
      <c r="J1215" s="53"/>
      <c r="K1215" s="53">
        <v>56</v>
      </c>
      <c r="L1215" s="128">
        <v>0.12</v>
      </c>
      <c r="M1215" s="53">
        <v>4</v>
      </c>
      <c r="N1215" s="53"/>
      <c r="O1215" s="53" t="s">
        <v>1073</v>
      </c>
      <c r="P1215" s="53" t="s">
        <v>1074</v>
      </c>
    </row>
    <row r="1216" spans="1:16" x14ac:dyDescent="0.25">
      <c r="A1216" s="53" t="s">
        <v>53</v>
      </c>
      <c r="B1216" s="53" t="s">
        <v>185</v>
      </c>
      <c r="C1216" s="53" t="s">
        <v>227</v>
      </c>
      <c r="D1216" s="53"/>
      <c r="E1216" s="53"/>
      <c r="F1216" s="53">
        <v>392</v>
      </c>
      <c r="G1216" s="53"/>
      <c r="H1216" s="53"/>
      <c r="I1216" s="53">
        <f t="shared" ref="I1216:I1235" si="64">SUM(D1216:H1216)</f>
        <v>392</v>
      </c>
      <c r="J1216" s="53"/>
      <c r="K1216" s="53">
        <v>88</v>
      </c>
      <c r="L1216" s="128">
        <v>0.09</v>
      </c>
      <c r="M1216" s="53">
        <v>3</v>
      </c>
      <c r="N1216" s="53"/>
      <c r="O1216" s="53">
        <v>30000</v>
      </c>
      <c r="P1216" s="53" t="s">
        <v>1075</v>
      </c>
    </row>
    <row r="1217" spans="1:16" x14ac:dyDescent="0.25">
      <c r="A1217" s="53" t="s">
        <v>53</v>
      </c>
      <c r="B1217" s="53" t="s">
        <v>185</v>
      </c>
      <c r="C1217" s="53" t="s">
        <v>188</v>
      </c>
      <c r="D1217" s="53"/>
      <c r="E1217" s="53"/>
      <c r="F1217" s="53">
        <v>159</v>
      </c>
      <c r="G1217" s="53">
        <v>404</v>
      </c>
      <c r="H1217" s="53"/>
      <c r="I1217" s="53">
        <f t="shared" si="64"/>
        <v>563</v>
      </c>
      <c r="J1217" s="53"/>
      <c r="K1217" s="53">
        <v>151</v>
      </c>
      <c r="L1217" s="128">
        <v>0.15</v>
      </c>
      <c r="M1217" s="53">
        <v>14</v>
      </c>
      <c r="N1217" s="53"/>
      <c r="O1217" s="53">
        <v>30000</v>
      </c>
      <c r="P1217" s="53" t="s">
        <v>1075</v>
      </c>
    </row>
    <row r="1218" spans="1:16" x14ac:dyDescent="0.25">
      <c r="A1218" s="53" t="s">
        <v>53</v>
      </c>
      <c r="B1218" s="53" t="s">
        <v>185</v>
      </c>
      <c r="C1218" s="53" t="s">
        <v>189</v>
      </c>
      <c r="D1218" s="53"/>
      <c r="E1218" s="53"/>
      <c r="F1218" s="53">
        <v>81</v>
      </c>
      <c r="G1218" s="53">
        <v>163</v>
      </c>
      <c r="H1218" s="53"/>
      <c r="I1218" s="53">
        <f t="shared" si="64"/>
        <v>244</v>
      </c>
      <c r="J1218" s="53"/>
      <c r="K1218" s="53">
        <v>33</v>
      </c>
      <c r="L1218" s="128"/>
      <c r="M1218" s="53">
        <v>4</v>
      </c>
      <c r="N1218" s="53"/>
      <c r="O1218" s="53">
        <v>30000</v>
      </c>
      <c r="P1218" s="53" t="s">
        <v>1075</v>
      </c>
    </row>
    <row r="1219" spans="1:16" x14ac:dyDescent="0.25">
      <c r="A1219" s="53" t="s">
        <v>53</v>
      </c>
      <c r="B1219" s="53" t="s">
        <v>185</v>
      </c>
      <c r="C1219" s="53" t="s">
        <v>190</v>
      </c>
      <c r="D1219" s="53"/>
      <c r="E1219" s="53"/>
      <c r="F1219" s="53">
        <v>217</v>
      </c>
      <c r="G1219" s="53">
        <v>577</v>
      </c>
      <c r="H1219" s="53"/>
      <c r="I1219" s="53">
        <f t="shared" si="64"/>
        <v>794</v>
      </c>
      <c r="J1219" s="53"/>
      <c r="K1219" s="53">
        <v>235</v>
      </c>
      <c r="L1219" s="128">
        <v>0.22</v>
      </c>
      <c r="M1219" s="53">
        <v>23</v>
      </c>
      <c r="N1219" s="53"/>
      <c r="O1219" s="53">
        <v>30000</v>
      </c>
      <c r="P1219" s="53" t="s">
        <v>1075</v>
      </c>
    </row>
    <row r="1220" spans="1:16" x14ac:dyDescent="0.25">
      <c r="A1220" s="53" t="s">
        <v>53</v>
      </c>
      <c r="B1220" s="53" t="s">
        <v>185</v>
      </c>
      <c r="C1220" s="53" t="s">
        <v>257</v>
      </c>
      <c r="D1220" s="53"/>
      <c r="E1220" s="53"/>
      <c r="F1220" s="53">
        <v>82</v>
      </c>
      <c r="G1220" s="53"/>
      <c r="H1220" s="53"/>
      <c r="I1220" s="53">
        <f t="shared" si="64"/>
        <v>82</v>
      </c>
      <c r="J1220" s="53"/>
      <c r="K1220" s="53">
        <v>17</v>
      </c>
      <c r="L1220" s="128">
        <v>0.05</v>
      </c>
      <c r="M1220" s="53">
        <v>1</v>
      </c>
      <c r="N1220" s="53"/>
      <c r="O1220" s="53">
        <v>30000</v>
      </c>
      <c r="P1220" s="53" t="s">
        <v>1075</v>
      </c>
    </row>
    <row r="1221" spans="1:16" x14ac:dyDescent="0.25">
      <c r="A1221" s="53" t="s">
        <v>53</v>
      </c>
      <c r="B1221" s="53" t="s">
        <v>185</v>
      </c>
      <c r="C1221" s="53" t="s">
        <v>244</v>
      </c>
      <c r="D1221" s="53"/>
      <c r="E1221" s="53"/>
      <c r="F1221" s="53">
        <v>58</v>
      </c>
      <c r="G1221" s="53">
        <v>42</v>
      </c>
      <c r="H1221" s="53"/>
      <c r="I1221" s="53">
        <f t="shared" si="64"/>
        <v>100</v>
      </c>
      <c r="J1221" s="53"/>
      <c r="K1221" s="53">
        <v>19</v>
      </c>
      <c r="L1221" s="128">
        <v>0.03</v>
      </c>
      <c r="M1221" s="53">
        <v>1</v>
      </c>
      <c r="N1221" s="53"/>
      <c r="O1221" s="53">
        <v>30000</v>
      </c>
      <c r="P1221" s="53" t="s">
        <v>1075</v>
      </c>
    </row>
    <row r="1222" spans="1:16" x14ac:dyDescent="0.25">
      <c r="A1222" s="53" t="s">
        <v>53</v>
      </c>
      <c r="B1222" s="53" t="s">
        <v>185</v>
      </c>
      <c r="C1222" s="53" t="s">
        <v>1076</v>
      </c>
      <c r="D1222" s="53"/>
      <c r="E1222" s="53"/>
      <c r="F1222" s="53">
        <v>129</v>
      </c>
      <c r="G1222" s="53">
        <v>106</v>
      </c>
      <c r="H1222" s="53"/>
      <c r="I1222" s="53">
        <f t="shared" si="64"/>
        <v>235</v>
      </c>
      <c r="J1222" s="53"/>
      <c r="K1222" s="53">
        <v>14</v>
      </c>
      <c r="L1222" s="128">
        <v>0.11</v>
      </c>
      <c r="M1222" s="53">
        <v>11</v>
      </c>
      <c r="N1222" s="53"/>
      <c r="O1222" s="53">
        <v>30000</v>
      </c>
      <c r="P1222" s="53" t="s">
        <v>1075</v>
      </c>
    </row>
    <row r="1223" spans="1:16" x14ac:dyDescent="0.25">
      <c r="A1223" s="53" t="s">
        <v>53</v>
      </c>
      <c r="B1223" s="53" t="s">
        <v>185</v>
      </c>
      <c r="C1223" s="53" t="s">
        <v>621</v>
      </c>
      <c r="D1223" s="53"/>
      <c r="E1223" s="53"/>
      <c r="F1223" s="53">
        <v>196</v>
      </c>
      <c r="G1223" s="53"/>
      <c r="H1223" s="53"/>
      <c r="I1223" s="53">
        <f t="shared" si="64"/>
        <v>196</v>
      </c>
      <c r="J1223" s="53"/>
      <c r="K1223" s="53">
        <v>67</v>
      </c>
      <c r="L1223" s="128">
        <v>0.08</v>
      </c>
      <c r="M1223" s="53">
        <v>6</v>
      </c>
      <c r="N1223" s="53"/>
      <c r="O1223" s="53">
        <v>30000</v>
      </c>
      <c r="P1223" s="53" t="s">
        <v>1075</v>
      </c>
    </row>
    <row r="1224" spans="1:16" x14ac:dyDescent="0.25">
      <c r="A1224" s="53" t="s">
        <v>53</v>
      </c>
      <c r="B1224" s="53" t="s">
        <v>185</v>
      </c>
      <c r="C1224" s="53" t="s">
        <v>249</v>
      </c>
      <c r="D1224" s="53"/>
      <c r="E1224" s="53"/>
      <c r="F1224" s="53">
        <v>144</v>
      </c>
      <c r="G1224" s="53">
        <v>1</v>
      </c>
      <c r="H1224" s="53"/>
      <c r="I1224" s="53">
        <f t="shared" si="64"/>
        <v>145</v>
      </c>
      <c r="J1224" s="53"/>
      <c r="K1224" s="53">
        <v>0</v>
      </c>
      <c r="L1224" s="128"/>
      <c r="M1224" s="53">
        <v>1</v>
      </c>
      <c r="N1224" s="53"/>
      <c r="O1224" s="53">
        <v>30000</v>
      </c>
      <c r="P1224" s="53" t="s">
        <v>1075</v>
      </c>
    </row>
    <row r="1225" spans="1:16" x14ac:dyDescent="0.25">
      <c r="A1225" s="53" t="s">
        <v>53</v>
      </c>
      <c r="B1225" s="53" t="s">
        <v>266</v>
      </c>
      <c r="C1225" s="53" t="s">
        <v>341</v>
      </c>
      <c r="D1225" s="53"/>
      <c r="E1225" s="53"/>
      <c r="F1225" s="53">
        <v>1569</v>
      </c>
      <c r="G1225" s="53"/>
      <c r="H1225" s="53"/>
      <c r="I1225" s="53">
        <f t="shared" si="64"/>
        <v>1569</v>
      </c>
      <c r="J1225" s="53"/>
      <c r="K1225" s="53">
        <v>0</v>
      </c>
      <c r="L1225" s="128"/>
      <c r="M1225" s="53"/>
      <c r="N1225" s="53">
        <v>1569</v>
      </c>
      <c r="O1225" s="53">
        <v>30000</v>
      </c>
      <c r="P1225" s="53" t="s">
        <v>1078</v>
      </c>
    </row>
    <row r="1226" spans="1:16" x14ac:dyDescent="0.25">
      <c r="A1226" s="53" t="s">
        <v>53</v>
      </c>
      <c r="B1226" s="53" t="s">
        <v>186</v>
      </c>
      <c r="C1226" s="53" t="s">
        <v>277</v>
      </c>
      <c r="D1226" s="53"/>
      <c r="E1226" s="53"/>
      <c r="F1226" s="53">
        <v>19</v>
      </c>
      <c r="G1226" s="53"/>
      <c r="H1226" s="53"/>
      <c r="I1226" s="53">
        <f t="shared" si="64"/>
        <v>19</v>
      </c>
      <c r="J1226" s="53"/>
      <c r="K1226" s="53">
        <v>0</v>
      </c>
      <c r="L1226" s="128">
        <v>0.05</v>
      </c>
      <c r="M1226" s="53">
        <v>1</v>
      </c>
      <c r="N1226" s="53"/>
      <c r="O1226" s="53">
        <v>30000</v>
      </c>
      <c r="P1226" s="53" t="s">
        <v>1078</v>
      </c>
    </row>
    <row r="1227" spans="1:16" x14ac:dyDescent="0.25">
      <c r="A1227" s="53" t="s">
        <v>53</v>
      </c>
      <c r="B1227" s="53" t="s">
        <v>186</v>
      </c>
      <c r="C1227" s="53" t="s">
        <v>227</v>
      </c>
      <c r="D1227" s="53"/>
      <c r="E1227" s="53"/>
      <c r="F1227" s="53">
        <v>30</v>
      </c>
      <c r="G1227" s="53"/>
      <c r="H1227" s="53"/>
      <c r="I1227" s="53">
        <f t="shared" si="64"/>
        <v>30</v>
      </c>
      <c r="J1227" s="53"/>
      <c r="K1227" s="53">
        <v>13</v>
      </c>
      <c r="L1227" s="128">
        <v>0.03</v>
      </c>
      <c r="M1227" s="53"/>
      <c r="N1227" s="53"/>
      <c r="O1227" s="53">
        <v>30000</v>
      </c>
      <c r="P1227" s="53" t="s">
        <v>1078</v>
      </c>
    </row>
    <row r="1228" spans="1:16" x14ac:dyDescent="0.25">
      <c r="A1228" s="53" t="s">
        <v>53</v>
      </c>
      <c r="B1228" s="53" t="s">
        <v>186</v>
      </c>
      <c r="C1228" s="53" t="s">
        <v>188</v>
      </c>
      <c r="D1228" s="53"/>
      <c r="E1228" s="53"/>
      <c r="F1228" s="53">
        <v>35</v>
      </c>
      <c r="G1228" s="53">
        <v>21</v>
      </c>
      <c r="H1228" s="53"/>
      <c r="I1228" s="53">
        <f t="shared" si="64"/>
        <v>56</v>
      </c>
      <c r="J1228" s="53"/>
      <c r="K1228" s="53">
        <v>17</v>
      </c>
      <c r="L1228" s="128">
        <v>0.09</v>
      </c>
      <c r="M1228" s="53">
        <v>3</v>
      </c>
      <c r="N1228" s="53"/>
      <c r="O1228" s="53">
        <v>30000</v>
      </c>
      <c r="P1228" s="53" t="s">
        <v>1078</v>
      </c>
    </row>
    <row r="1229" spans="1:16" x14ac:dyDescent="0.25">
      <c r="A1229" s="53" t="s">
        <v>53</v>
      </c>
      <c r="B1229" s="53" t="s">
        <v>186</v>
      </c>
      <c r="C1229" s="53" t="s">
        <v>189</v>
      </c>
      <c r="D1229" s="53"/>
      <c r="E1229" s="53"/>
      <c r="F1229" s="53">
        <v>9</v>
      </c>
      <c r="G1229" s="53">
        <v>2</v>
      </c>
      <c r="H1229" s="53"/>
      <c r="I1229" s="53">
        <f t="shared" si="64"/>
        <v>11</v>
      </c>
      <c r="J1229" s="53"/>
      <c r="K1229" s="53">
        <v>0</v>
      </c>
      <c r="L1229" s="128"/>
      <c r="M1229" s="53"/>
      <c r="N1229" s="53"/>
      <c r="O1229" s="53">
        <v>30000</v>
      </c>
      <c r="P1229" s="53" t="s">
        <v>1078</v>
      </c>
    </row>
    <row r="1230" spans="1:16" x14ac:dyDescent="0.25">
      <c r="A1230" s="53" t="s">
        <v>53</v>
      </c>
      <c r="B1230" s="53" t="s">
        <v>186</v>
      </c>
      <c r="C1230" s="53" t="s">
        <v>190</v>
      </c>
      <c r="D1230" s="53"/>
      <c r="E1230" s="53"/>
      <c r="F1230" s="53">
        <v>25</v>
      </c>
      <c r="G1230" s="53">
        <v>39</v>
      </c>
      <c r="H1230" s="53"/>
      <c r="I1230" s="53">
        <f t="shared" si="64"/>
        <v>64</v>
      </c>
      <c r="J1230" s="53"/>
      <c r="K1230" s="53">
        <v>14</v>
      </c>
      <c r="L1230" s="128">
        <v>0.05</v>
      </c>
      <c r="M1230" s="53">
        <v>2</v>
      </c>
      <c r="N1230" s="53"/>
      <c r="O1230" s="53">
        <v>30000</v>
      </c>
      <c r="P1230" s="53" t="s">
        <v>1078</v>
      </c>
    </row>
    <row r="1231" spans="1:16" x14ac:dyDescent="0.25">
      <c r="A1231" s="53" t="s">
        <v>53</v>
      </c>
      <c r="B1231" s="53" t="s">
        <v>186</v>
      </c>
      <c r="C1231" s="53" t="s">
        <v>257</v>
      </c>
      <c r="D1231" s="53"/>
      <c r="E1231" s="53"/>
      <c r="F1231" s="53">
        <v>8</v>
      </c>
      <c r="G1231" s="53"/>
      <c r="H1231" s="53"/>
      <c r="I1231" s="53">
        <f t="shared" si="64"/>
        <v>8</v>
      </c>
      <c r="J1231" s="53"/>
      <c r="K1231" s="53">
        <v>1</v>
      </c>
      <c r="L1231" s="128"/>
      <c r="M1231" s="53"/>
      <c r="N1231" s="53"/>
      <c r="O1231" s="53">
        <v>30000</v>
      </c>
      <c r="P1231" s="53" t="s">
        <v>1078</v>
      </c>
    </row>
    <row r="1232" spans="1:16" x14ac:dyDescent="0.25">
      <c r="A1232" s="53" t="s">
        <v>53</v>
      </c>
      <c r="B1232" s="53" t="s">
        <v>186</v>
      </c>
      <c r="C1232" s="53" t="s">
        <v>244</v>
      </c>
      <c r="D1232" s="53"/>
      <c r="E1232" s="53"/>
      <c r="F1232" s="53">
        <v>6</v>
      </c>
      <c r="G1232" s="53">
        <v>3</v>
      </c>
      <c r="H1232" s="53"/>
      <c r="I1232" s="53">
        <f t="shared" si="64"/>
        <v>9</v>
      </c>
      <c r="J1232" s="53"/>
      <c r="K1232" s="53">
        <v>5</v>
      </c>
      <c r="L1232" s="128">
        <v>0.01</v>
      </c>
      <c r="M1232" s="53"/>
      <c r="N1232" s="53"/>
      <c r="O1232" s="53">
        <v>30000</v>
      </c>
      <c r="P1232" s="53" t="s">
        <v>1078</v>
      </c>
    </row>
    <row r="1233" spans="1:16" x14ac:dyDescent="0.25">
      <c r="A1233" s="53" t="s">
        <v>53</v>
      </c>
      <c r="B1233" s="53" t="s">
        <v>186</v>
      </c>
      <c r="C1233" s="53" t="s">
        <v>1076</v>
      </c>
      <c r="D1233" s="53"/>
      <c r="E1233" s="53"/>
      <c r="F1233" s="53">
        <v>10</v>
      </c>
      <c r="G1233" s="53"/>
      <c r="H1233" s="53"/>
      <c r="I1233" s="53">
        <f t="shared" si="64"/>
        <v>10</v>
      </c>
      <c r="J1233" s="53"/>
      <c r="K1233" s="53">
        <v>3</v>
      </c>
      <c r="L1233" s="128">
        <v>0.01</v>
      </c>
      <c r="M1233" s="53"/>
      <c r="N1233" s="53"/>
      <c r="O1233" s="53">
        <v>30000</v>
      </c>
      <c r="P1233" s="53" t="s">
        <v>1078</v>
      </c>
    </row>
    <row r="1234" spans="1:16" x14ac:dyDescent="0.25">
      <c r="A1234" s="53" t="s">
        <v>53</v>
      </c>
      <c r="B1234" s="53" t="s">
        <v>186</v>
      </c>
      <c r="C1234" s="53" t="s">
        <v>621</v>
      </c>
      <c r="D1234" s="53"/>
      <c r="E1234" s="53"/>
      <c r="F1234" s="53">
        <v>12</v>
      </c>
      <c r="G1234" s="53"/>
      <c r="H1234" s="53"/>
      <c r="I1234" s="53">
        <f t="shared" si="64"/>
        <v>12</v>
      </c>
      <c r="J1234" s="53"/>
      <c r="K1234" s="53">
        <v>3</v>
      </c>
      <c r="L1234" s="128"/>
      <c r="M1234" s="53"/>
      <c r="N1234" s="53"/>
      <c r="O1234" s="53">
        <v>30000</v>
      </c>
      <c r="P1234" s="53" t="s">
        <v>1078</v>
      </c>
    </row>
    <row r="1235" spans="1:16" x14ac:dyDescent="0.25">
      <c r="A1235" s="53" t="s">
        <v>53</v>
      </c>
      <c r="B1235" s="53" t="s">
        <v>186</v>
      </c>
      <c r="C1235" s="53" t="s">
        <v>249</v>
      </c>
      <c r="D1235" s="53"/>
      <c r="E1235" s="53"/>
      <c r="F1235" s="53">
        <v>15</v>
      </c>
      <c r="G1235" s="53">
        <v>7</v>
      </c>
      <c r="H1235" s="53"/>
      <c r="I1235" s="53">
        <f t="shared" si="64"/>
        <v>22</v>
      </c>
      <c r="J1235" s="53"/>
      <c r="K1235" s="53">
        <v>0</v>
      </c>
      <c r="L1235" s="128"/>
      <c r="M1235" s="53"/>
      <c r="N1235" s="53"/>
      <c r="O1235" s="53">
        <v>30000</v>
      </c>
      <c r="P1235" s="53" t="s">
        <v>1078</v>
      </c>
    </row>
    <row r="1236" spans="1:16" x14ac:dyDescent="0.25">
      <c r="A1236" s="55" t="s">
        <v>53</v>
      </c>
      <c r="B1236" s="55"/>
      <c r="C1236" s="55" t="s">
        <v>1077</v>
      </c>
      <c r="D1236" s="55"/>
      <c r="E1236" s="55"/>
      <c r="F1236" s="55">
        <f t="shared" ref="F1236:K1236" si="65">SUM(F1215:F1235)</f>
        <v>3479</v>
      </c>
      <c r="G1236" s="55">
        <f t="shared" si="65"/>
        <v>1365</v>
      </c>
      <c r="H1236" s="55">
        <f t="shared" si="65"/>
        <v>0</v>
      </c>
      <c r="I1236" s="55">
        <f t="shared" si="65"/>
        <v>4844</v>
      </c>
      <c r="J1236" s="55">
        <f t="shared" si="65"/>
        <v>0</v>
      </c>
      <c r="K1236" s="55">
        <f t="shared" si="65"/>
        <v>736</v>
      </c>
      <c r="L1236" s="55"/>
      <c r="M1236" s="55">
        <f>SUM(M1215:M1235)</f>
        <v>74</v>
      </c>
      <c r="N1236" s="55">
        <f>SUM(N1215:N1235)</f>
        <v>1569</v>
      </c>
      <c r="O1236" s="55"/>
      <c r="P1236" s="55"/>
    </row>
    <row r="1237" spans="1:16" x14ac:dyDescent="0.25">
      <c r="A1237" s="22" t="s">
        <v>146</v>
      </c>
    </row>
    <row r="1238" spans="1:16" x14ac:dyDescent="0.25">
      <c r="A1238" s="25" t="s">
        <v>54</v>
      </c>
      <c r="B1238" s="25" t="s">
        <v>266</v>
      </c>
      <c r="C1238" s="25" t="s">
        <v>341</v>
      </c>
      <c r="D1238" s="25"/>
      <c r="E1238" s="25"/>
      <c r="F1238" s="25">
        <v>3493</v>
      </c>
      <c r="G1238" s="25"/>
      <c r="H1238" s="25"/>
      <c r="I1238" s="25">
        <v>3493</v>
      </c>
      <c r="J1238" s="25"/>
      <c r="K1238" s="25">
        <v>755</v>
      </c>
      <c r="L1238" s="25"/>
      <c r="M1238" s="25"/>
      <c r="N1238" s="25">
        <v>3493</v>
      </c>
      <c r="O1238" s="25"/>
      <c r="P1238" s="25" t="s">
        <v>779</v>
      </c>
    </row>
    <row r="1239" spans="1:16" x14ac:dyDescent="0.25">
      <c r="A1239" s="174" t="s">
        <v>54</v>
      </c>
      <c r="B1239" s="174"/>
      <c r="C1239" s="174"/>
      <c r="D1239" s="174"/>
      <c r="E1239" s="174"/>
      <c r="F1239" s="174">
        <v>3493</v>
      </c>
      <c r="G1239" s="174"/>
      <c r="H1239" s="174"/>
      <c r="I1239" s="174">
        <v>3493</v>
      </c>
      <c r="J1239" s="174"/>
      <c r="K1239" s="174">
        <v>755</v>
      </c>
      <c r="L1239" s="174"/>
      <c r="M1239" s="174"/>
      <c r="N1239" s="174">
        <v>3493</v>
      </c>
      <c r="O1239" s="174"/>
      <c r="P1239" s="174"/>
    </row>
    <row r="1240" spans="1:16" x14ac:dyDescent="0.25">
      <c r="A1240" s="22" t="s">
        <v>147</v>
      </c>
    </row>
    <row r="1241" spans="1:16" ht="30" x14ac:dyDescent="0.25">
      <c r="A1241" s="25" t="s">
        <v>797</v>
      </c>
      <c r="B1241" s="25" t="s">
        <v>185</v>
      </c>
      <c r="C1241" s="25" t="s">
        <v>475</v>
      </c>
      <c r="D1241" s="25"/>
      <c r="E1241" s="25"/>
      <c r="F1241" s="25">
        <v>297</v>
      </c>
      <c r="G1241" s="25"/>
      <c r="H1241" s="25">
        <v>0</v>
      </c>
      <c r="I1241" s="25">
        <f>SUM(D1241:H1241)</f>
        <v>297</v>
      </c>
      <c r="J1241" s="25"/>
      <c r="K1241" s="25">
        <v>45</v>
      </c>
      <c r="L1241" s="198">
        <v>0.94</v>
      </c>
      <c r="M1241" s="196">
        <v>4</v>
      </c>
      <c r="N1241" s="25">
        <v>20</v>
      </c>
      <c r="O1241" s="25">
        <v>2230</v>
      </c>
      <c r="P1241" s="25">
        <v>2700</v>
      </c>
    </row>
    <row r="1242" spans="1:16" ht="30" x14ac:dyDescent="0.25">
      <c r="A1242" s="25" t="s">
        <v>797</v>
      </c>
      <c r="B1242" s="25" t="s">
        <v>185</v>
      </c>
      <c r="C1242" s="25" t="s">
        <v>386</v>
      </c>
      <c r="D1242" s="25"/>
      <c r="E1242" s="25"/>
      <c r="F1242" s="25">
        <v>14</v>
      </c>
      <c r="G1242" s="25"/>
      <c r="H1242" s="25"/>
      <c r="I1242" s="25">
        <f t="shared" ref="I1242:I1262" si="66">SUM(D1242:H1242)</f>
        <v>14</v>
      </c>
      <c r="J1242" s="25"/>
      <c r="K1242" s="25">
        <v>14</v>
      </c>
      <c r="L1242" s="199">
        <v>1</v>
      </c>
      <c r="M1242" s="196">
        <v>1</v>
      </c>
      <c r="N1242" s="25">
        <v>4</v>
      </c>
      <c r="O1242" s="25" t="s">
        <v>798</v>
      </c>
      <c r="P1242" s="25">
        <v>2700</v>
      </c>
    </row>
    <row r="1243" spans="1:16" ht="30" x14ac:dyDescent="0.25">
      <c r="A1243" s="25" t="s">
        <v>797</v>
      </c>
      <c r="B1243" s="25" t="s">
        <v>185</v>
      </c>
      <c r="C1243" s="25" t="s">
        <v>375</v>
      </c>
      <c r="D1243" s="25"/>
      <c r="E1243" s="25"/>
      <c r="F1243" s="25">
        <v>112</v>
      </c>
      <c r="G1243" s="25"/>
      <c r="H1243" s="25"/>
      <c r="I1243" s="25">
        <f t="shared" si="66"/>
        <v>112</v>
      </c>
      <c r="J1243" s="25"/>
      <c r="K1243" s="25">
        <v>33</v>
      </c>
      <c r="L1243" s="199">
        <v>0.93</v>
      </c>
      <c r="M1243" s="196">
        <v>2</v>
      </c>
      <c r="N1243" s="25">
        <v>6</v>
      </c>
      <c r="O1243" s="25">
        <v>1370</v>
      </c>
      <c r="P1243" s="25">
        <v>2700</v>
      </c>
    </row>
    <row r="1244" spans="1:16" x14ac:dyDescent="0.25">
      <c r="A1244" s="25" t="s">
        <v>797</v>
      </c>
      <c r="B1244" s="25" t="s">
        <v>185</v>
      </c>
      <c r="C1244" s="25" t="s">
        <v>799</v>
      </c>
      <c r="D1244" s="25"/>
      <c r="E1244" s="25"/>
      <c r="F1244" s="25">
        <v>13</v>
      </c>
      <c r="G1244" s="25"/>
      <c r="H1244" s="25"/>
      <c r="I1244" s="25">
        <f t="shared" si="66"/>
        <v>13</v>
      </c>
      <c r="J1244" s="25"/>
      <c r="K1244" s="25">
        <v>13</v>
      </c>
      <c r="L1244" s="199">
        <v>0.83</v>
      </c>
      <c r="M1244" s="196"/>
      <c r="N1244" s="25"/>
      <c r="O1244" s="25">
        <v>1400</v>
      </c>
      <c r="P1244" s="25">
        <v>2700</v>
      </c>
    </row>
    <row r="1245" spans="1:16" x14ac:dyDescent="0.25">
      <c r="A1245" s="25" t="s">
        <v>797</v>
      </c>
      <c r="B1245" s="25" t="s">
        <v>185</v>
      </c>
      <c r="C1245" s="25" t="s">
        <v>189</v>
      </c>
      <c r="D1245" s="25"/>
      <c r="E1245" s="25"/>
      <c r="F1245" s="25">
        <v>174</v>
      </c>
      <c r="G1245" s="25">
        <v>42</v>
      </c>
      <c r="H1245" s="25">
        <v>0</v>
      </c>
      <c r="I1245" s="25">
        <f t="shared" si="66"/>
        <v>216</v>
      </c>
      <c r="J1245" s="25"/>
      <c r="K1245" s="25">
        <v>38</v>
      </c>
      <c r="L1245" s="199">
        <v>0.87</v>
      </c>
      <c r="M1245" s="196">
        <v>5</v>
      </c>
      <c r="N1245" s="25">
        <v>9</v>
      </c>
      <c r="O1245" s="25">
        <v>1950</v>
      </c>
      <c r="P1245" s="25">
        <v>2700</v>
      </c>
    </row>
    <row r="1246" spans="1:16" x14ac:dyDescent="0.25">
      <c r="A1246" s="25" t="s">
        <v>797</v>
      </c>
      <c r="B1246" s="25" t="s">
        <v>185</v>
      </c>
      <c r="C1246" s="25" t="s">
        <v>269</v>
      </c>
      <c r="D1246" s="25"/>
      <c r="E1246" s="25"/>
      <c r="F1246" s="25">
        <v>157</v>
      </c>
      <c r="G1246" s="25"/>
      <c r="H1246" s="25"/>
      <c r="I1246" s="25">
        <f t="shared" si="66"/>
        <v>157</v>
      </c>
      <c r="J1246" s="25"/>
      <c r="K1246" s="25">
        <v>41</v>
      </c>
      <c r="L1246" s="199">
        <v>0.82</v>
      </c>
      <c r="M1246" s="196">
        <v>4</v>
      </c>
      <c r="N1246" s="25">
        <v>2</v>
      </c>
      <c r="O1246" s="25">
        <v>1900</v>
      </c>
      <c r="P1246" s="25"/>
    </row>
    <row r="1247" spans="1:16" ht="31.5" x14ac:dyDescent="0.25">
      <c r="A1247" s="25" t="s">
        <v>797</v>
      </c>
      <c r="B1247" s="25" t="s">
        <v>185</v>
      </c>
      <c r="C1247" s="25" t="s">
        <v>800</v>
      </c>
      <c r="D1247" s="25"/>
      <c r="E1247" s="25"/>
      <c r="F1247" s="25">
        <v>80</v>
      </c>
      <c r="G1247" s="25"/>
      <c r="H1247" s="25"/>
      <c r="I1247" s="25">
        <f t="shared" si="66"/>
        <v>80</v>
      </c>
      <c r="J1247" s="25"/>
      <c r="K1247" s="25">
        <v>18</v>
      </c>
      <c r="L1247" s="199">
        <v>0.86</v>
      </c>
      <c r="M1247" s="196">
        <v>4</v>
      </c>
      <c r="N1247" s="25"/>
      <c r="O1247" s="25">
        <v>1815</v>
      </c>
      <c r="P1247" s="25"/>
    </row>
    <row r="1248" spans="1:16" ht="31.5" x14ac:dyDescent="0.25">
      <c r="A1248" s="25" t="s">
        <v>797</v>
      </c>
      <c r="B1248" s="25" t="s">
        <v>185</v>
      </c>
      <c r="C1248" s="25" t="s">
        <v>801</v>
      </c>
      <c r="D1248" s="25"/>
      <c r="E1248" s="25"/>
      <c r="F1248" s="25">
        <v>91</v>
      </c>
      <c r="G1248" s="25"/>
      <c r="H1248" s="25"/>
      <c r="I1248" s="25">
        <f t="shared" si="66"/>
        <v>91</v>
      </c>
      <c r="J1248" s="25"/>
      <c r="K1248" s="25">
        <v>10</v>
      </c>
      <c r="L1248" s="199">
        <v>0.83</v>
      </c>
      <c r="M1248" s="196"/>
      <c r="N1248" s="25"/>
      <c r="O1248" s="25">
        <v>1880</v>
      </c>
      <c r="P1248" s="25"/>
    </row>
    <row r="1249" spans="1:16" ht="15.75" x14ac:dyDescent="0.25">
      <c r="A1249" s="25" t="s">
        <v>797</v>
      </c>
      <c r="B1249" s="25" t="s">
        <v>185</v>
      </c>
      <c r="C1249" s="25" t="s">
        <v>802</v>
      </c>
      <c r="D1249" s="25"/>
      <c r="E1249" s="25"/>
      <c r="F1249" s="25">
        <v>84</v>
      </c>
      <c r="G1249" s="25"/>
      <c r="H1249" s="25"/>
      <c r="I1249" s="25">
        <f t="shared" si="66"/>
        <v>84</v>
      </c>
      <c r="J1249" s="25"/>
      <c r="K1249" s="25">
        <v>25</v>
      </c>
      <c r="L1249" s="199">
        <v>0.96</v>
      </c>
      <c r="M1249" s="196">
        <v>1</v>
      </c>
      <c r="N1249" s="25"/>
      <c r="O1249" s="25">
        <v>1550</v>
      </c>
      <c r="P1249" s="25"/>
    </row>
    <row r="1250" spans="1:16" x14ac:dyDescent="0.25">
      <c r="A1250" s="25" t="s">
        <v>797</v>
      </c>
      <c r="B1250" s="25" t="s">
        <v>185</v>
      </c>
      <c r="C1250" s="25" t="s">
        <v>803</v>
      </c>
      <c r="D1250" s="25"/>
      <c r="E1250" s="25"/>
      <c r="F1250" s="25">
        <v>11</v>
      </c>
      <c r="G1250" s="25"/>
      <c r="H1250" s="25"/>
      <c r="I1250" s="25">
        <f t="shared" si="66"/>
        <v>11</v>
      </c>
      <c r="J1250" s="25"/>
      <c r="K1250" s="25">
        <v>11</v>
      </c>
      <c r="L1250" s="199">
        <v>0.94</v>
      </c>
      <c r="M1250" s="196"/>
      <c r="N1250" s="25"/>
      <c r="O1250" s="25">
        <v>1400</v>
      </c>
      <c r="P1250" s="25">
        <v>2700</v>
      </c>
    </row>
    <row r="1251" spans="1:16" x14ac:dyDescent="0.25">
      <c r="A1251" s="25" t="s">
        <v>797</v>
      </c>
      <c r="B1251" s="25" t="s">
        <v>185</v>
      </c>
      <c r="C1251" s="25" t="s">
        <v>249</v>
      </c>
      <c r="D1251" s="25"/>
      <c r="E1251" s="25"/>
      <c r="F1251" s="25">
        <v>111</v>
      </c>
      <c r="G1251" s="25"/>
      <c r="H1251" s="25"/>
      <c r="I1251" s="25">
        <f t="shared" si="66"/>
        <v>111</v>
      </c>
      <c r="J1251" s="25"/>
      <c r="K1251" s="25">
        <v>19</v>
      </c>
      <c r="L1251" s="199">
        <v>0.95</v>
      </c>
      <c r="M1251" s="196">
        <v>2</v>
      </c>
      <c r="N1251" s="25">
        <v>12</v>
      </c>
      <c r="O1251" s="25">
        <v>1000</v>
      </c>
      <c r="P1251" s="25">
        <v>2700</v>
      </c>
    </row>
    <row r="1252" spans="1:16" x14ac:dyDescent="0.25">
      <c r="A1252" s="25" t="s">
        <v>797</v>
      </c>
      <c r="B1252" s="25" t="s">
        <v>185</v>
      </c>
      <c r="C1252" s="25" t="s">
        <v>190</v>
      </c>
      <c r="D1252" s="25"/>
      <c r="E1252" s="25"/>
      <c r="F1252" s="25">
        <v>68</v>
      </c>
      <c r="G1252" s="25"/>
      <c r="H1252" s="25"/>
      <c r="I1252" s="25">
        <f t="shared" si="66"/>
        <v>68</v>
      </c>
      <c r="J1252" s="25"/>
      <c r="K1252" s="25">
        <v>17</v>
      </c>
      <c r="L1252" s="199">
        <v>0.78</v>
      </c>
      <c r="M1252" s="196">
        <v>1</v>
      </c>
      <c r="N1252" s="25"/>
      <c r="O1252" s="25">
        <v>1700</v>
      </c>
      <c r="P1252" s="25"/>
    </row>
    <row r="1253" spans="1:16" ht="31.5" x14ac:dyDescent="0.25">
      <c r="A1253" s="25" t="s">
        <v>797</v>
      </c>
      <c r="B1253" s="25" t="s">
        <v>185</v>
      </c>
      <c r="C1253" s="25" t="s">
        <v>804</v>
      </c>
      <c r="D1253" s="25"/>
      <c r="E1253" s="25"/>
      <c r="F1253" s="25">
        <v>43</v>
      </c>
      <c r="G1253" s="25">
        <v>99</v>
      </c>
      <c r="H1253" s="25">
        <v>0</v>
      </c>
      <c r="I1253" s="25">
        <f t="shared" si="66"/>
        <v>142</v>
      </c>
      <c r="J1253" s="25"/>
      <c r="K1253" s="25">
        <v>26</v>
      </c>
      <c r="L1253" s="199">
        <v>0.86</v>
      </c>
      <c r="M1253" s="196">
        <v>1</v>
      </c>
      <c r="N1253" s="25">
        <v>64</v>
      </c>
      <c r="O1253" s="25">
        <v>950</v>
      </c>
      <c r="P1253" s="25"/>
    </row>
    <row r="1254" spans="1:16" x14ac:dyDescent="0.25">
      <c r="A1254" s="25" t="s">
        <v>797</v>
      </c>
      <c r="B1254" s="25" t="s">
        <v>185</v>
      </c>
      <c r="C1254" s="25" t="s">
        <v>245</v>
      </c>
      <c r="D1254" s="25"/>
      <c r="E1254" s="25"/>
      <c r="F1254" s="25">
        <v>65</v>
      </c>
      <c r="G1254" s="25"/>
      <c r="H1254" s="25"/>
      <c r="I1254" s="25">
        <f t="shared" si="66"/>
        <v>65</v>
      </c>
      <c r="J1254" s="25"/>
      <c r="K1254" s="25">
        <v>0</v>
      </c>
      <c r="L1254" s="199">
        <v>0.88</v>
      </c>
      <c r="M1254" s="196">
        <v>4</v>
      </c>
      <c r="N1254" s="25">
        <v>6</v>
      </c>
      <c r="O1254" s="25">
        <v>1220</v>
      </c>
      <c r="P1254" s="25"/>
    </row>
    <row r="1255" spans="1:16" x14ac:dyDescent="0.25">
      <c r="A1255" s="25" t="s">
        <v>797</v>
      </c>
      <c r="B1255" s="25" t="s">
        <v>185</v>
      </c>
      <c r="C1255" s="25" t="s">
        <v>247</v>
      </c>
      <c r="D1255" s="25"/>
      <c r="E1255" s="25"/>
      <c r="F1255" s="25">
        <v>28</v>
      </c>
      <c r="G1255" s="25"/>
      <c r="H1255" s="25"/>
      <c r="I1255" s="25">
        <f t="shared" si="66"/>
        <v>28</v>
      </c>
      <c r="J1255" s="25"/>
      <c r="K1255" s="25">
        <v>0</v>
      </c>
      <c r="L1255" s="199">
        <v>1</v>
      </c>
      <c r="M1255" s="196"/>
      <c r="N1255" s="25"/>
      <c r="O1255" s="25">
        <v>1480</v>
      </c>
      <c r="P1255" s="25"/>
    </row>
    <row r="1256" spans="1:16" x14ac:dyDescent="0.25">
      <c r="A1256" s="25" t="s">
        <v>797</v>
      </c>
      <c r="B1256" s="25" t="s">
        <v>266</v>
      </c>
      <c r="C1256" s="25" t="s">
        <v>341</v>
      </c>
      <c r="D1256" s="25"/>
      <c r="E1256" s="25"/>
      <c r="F1256" s="25">
        <v>267</v>
      </c>
      <c r="G1256" s="25"/>
      <c r="H1256" s="25"/>
      <c r="I1256" s="25">
        <f t="shared" si="66"/>
        <v>267</v>
      </c>
      <c r="J1256" s="25"/>
      <c r="K1256" s="25">
        <v>0</v>
      </c>
      <c r="L1256" s="197"/>
      <c r="M1256" s="25">
        <v>11</v>
      </c>
      <c r="N1256" s="25">
        <v>193</v>
      </c>
      <c r="O1256" s="25">
        <v>3130</v>
      </c>
      <c r="P1256" s="25">
        <v>4080</v>
      </c>
    </row>
    <row r="1257" spans="1:16" x14ac:dyDescent="0.25">
      <c r="A1257" s="25" t="s">
        <v>797</v>
      </c>
      <c r="B1257" s="25" t="s">
        <v>186</v>
      </c>
      <c r="C1257" s="25" t="s">
        <v>188</v>
      </c>
      <c r="D1257" s="25"/>
      <c r="E1257" s="25"/>
      <c r="F1257" s="25">
        <v>5</v>
      </c>
      <c r="G1257" s="25"/>
      <c r="H1257" s="25"/>
      <c r="I1257" s="25">
        <f t="shared" si="66"/>
        <v>5</v>
      </c>
      <c r="J1257" s="25"/>
      <c r="K1257" s="25">
        <v>0</v>
      </c>
      <c r="L1257" s="199">
        <v>1</v>
      </c>
      <c r="M1257" s="196"/>
      <c r="N1257" s="25"/>
      <c r="O1257" s="25">
        <v>1200</v>
      </c>
      <c r="P1257" s="25">
        <v>2000</v>
      </c>
    </row>
    <row r="1258" spans="1:16" x14ac:dyDescent="0.25">
      <c r="A1258" s="25" t="s">
        <v>797</v>
      </c>
      <c r="B1258" s="25" t="s">
        <v>186</v>
      </c>
      <c r="C1258" s="25" t="s">
        <v>227</v>
      </c>
      <c r="D1258" s="25"/>
      <c r="E1258" s="25"/>
      <c r="F1258" s="25">
        <v>7</v>
      </c>
      <c r="G1258" s="25"/>
      <c r="H1258" s="25"/>
      <c r="I1258" s="25">
        <f t="shared" si="66"/>
        <v>7</v>
      </c>
      <c r="J1258" s="25"/>
      <c r="K1258" s="25">
        <v>7</v>
      </c>
      <c r="L1258" s="199">
        <v>1</v>
      </c>
      <c r="M1258" s="196"/>
      <c r="N1258" s="25">
        <v>1</v>
      </c>
      <c r="O1258" s="25">
        <v>1200</v>
      </c>
      <c r="P1258" s="25">
        <v>2000</v>
      </c>
    </row>
    <row r="1259" spans="1:16" x14ac:dyDescent="0.25">
      <c r="A1259" s="25" t="s">
        <v>797</v>
      </c>
      <c r="B1259" s="25" t="s">
        <v>186</v>
      </c>
      <c r="C1259" s="25" t="s">
        <v>246</v>
      </c>
      <c r="D1259" s="25"/>
      <c r="E1259" s="25"/>
      <c r="F1259" s="25">
        <v>6</v>
      </c>
      <c r="G1259" s="25">
        <v>99</v>
      </c>
      <c r="H1259" s="25"/>
      <c r="I1259" s="25">
        <f t="shared" si="66"/>
        <v>105</v>
      </c>
      <c r="J1259" s="25"/>
      <c r="K1259" s="25">
        <v>51</v>
      </c>
      <c r="L1259" s="199">
        <v>1</v>
      </c>
      <c r="M1259" s="196"/>
      <c r="N1259" s="25"/>
      <c r="O1259" s="25">
        <v>1200</v>
      </c>
      <c r="P1259" s="25"/>
    </row>
    <row r="1260" spans="1:16" ht="30" x14ac:dyDescent="0.25">
      <c r="A1260" s="25" t="s">
        <v>797</v>
      </c>
      <c r="B1260" s="25" t="s">
        <v>186</v>
      </c>
      <c r="C1260" s="25" t="s">
        <v>475</v>
      </c>
      <c r="D1260" s="25"/>
      <c r="E1260" s="25"/>
      <c r="F1260" s="25">
        <v>10</v>
      </c>
      <c r="G1260" s="25"/>
      <c r="H1260" s="25"/>
      <c r="I1260" s="25">
        <f t="shared" si="66"/>
        <v>10</v>
      </c>
      <c r="J1260" s="25"/>
      <c r="K1260" s="25">
        <v>0</v>
      </c>
      <c r="L1260" s="200"/>
      <c r="M1260" s="196">
        <v>6</v>
      </c>
      <c r="N1260" s="25">
        <v>66</v>
      </c>
      <c r="O1260" s="25">
        <v>1200</v>
      </c>
      <c r="P1260" s="25"/>
    </row>
    <row r="1261" spans="1:16" x14ac:dyDescent="0.25">
      <c r="A1261" s="25" t="s">
        <v>797</v>
      </c>
      <c r="B1261" s="25" t="s">
        <v>186</v>
      </c>
      <c r="C1261" s="25" t="s">
        <v>805</v>
      </c>
      <c r="D1261" s="25"/>
      <c r="E1261" s="25"/>
      <c r="F1261" s="25">
        <v>4</v>
      </c>
      <c r="G1261" s="25"/>
      <c r="H1261" s="25"/>
      <c r="I1261" s="25">
        <f t="shared" si="66"/>
        <v>4</v>
      </c>
      <c r="J1261" s="25"/>
      <c r="K1261" s="25">
        <v>4</v>
      </c>
      <c r="L1261" s="199">
        <v>0.75</v>
      </c>
      <c r="M1261" s="196">
        <v>1</v>
      </c>
      <c r="N1261" s="25">
        <v>1</v>
      </c>
      <c r="O1261" s="25">
        <v>1200</v>
      </c>
      <c r="P1261" s="25"/>
    </row>
    <row r="1262" spans="1:16" x14ac:dyDescent="0.25">
      <c r="A1262" s="25" t="s">
        <v>797</v>
      </c>
      <c r="B1262" s="25" t="s">
        <v>186</v>
      </c>
      <c r="C1262" s="25" t="s">
        <v>806</v>
      </c>
      <c r="D1262" s="25"/>
      <c r="E1262" s="25"/>
      <c r="F1262" s="25"/>
      <c r="G1262" s="25">
        <v>17</v>
      </c>
      <c r="H1262" s="25"/>
      <c r="I1262" s="25">
        <f t="shared" si="66"/>
        <v>17</v>
      </c>
      <c r="J1262" s="25"/>
      <c r="K1262" s="25">
        <v>0</v>
      </c>
      <c r="L1262" s="197"/>
      <c r="M1262" s="25"/>
      <c r="N1262" s="25">
        <v>8</v>
      </c>
      <c r="O1262" s="25">
        <v>800</v>
      </c>
      <c r="P1262" s="25">
        <v>2000</v>
      </c>
    </row>
    <row r="1263" spans="1:16" ht="28.5" x14ac:dyDescent="0.25">
      <c r="A1263" s="174" t="s">
        <v>797</v>
      </c>
      <c r="B1263" s="174"/>
      <c r="C1263" s="174"/>
      <c r="D1263" s="174"/>
      <c r="E1263" s="174"/>
      <c r="F1263" s="174">
        <f>SUM(F1241:F1262)</f>
        <v>1647</v>
      </c>
      <c r="G1263" s="174">
        <f>SUM(G1241:G1262)</f>
        <v>257</v>
      </c>
      <c r="H1263" s="174">
        <f>SUM(H1241:H1262)</f>
        <v>0</v>
      </c>
      <c r="I1263" s="174">
        <f>SUM(I1241:I1262)</f>
        <v>1904</v>
      </c>
      <c r="J1263" s="174"/>
      <c r="K1263" s="174">
        <f>SUM(K1241:K1262)</f>
        <v>372</v>
      </c>
      <c r="L1263" s="174"/>
      <c r="M1263" s="174">
        <f>SUM(M1241:M1262)</f>
        <v>47</v>
      </c>
      <c r="N1263" s="174">
        <f>SUM(N1241:N1262)</f>
        <v>392</v>
      </c>
      <c r="O1263" s="174"/>
      <c r="P1263" s="174"/>
    </row>
    <row r="1264" spans="1:16" x14ac:dyDescent="0.25">
      <c r="A1264" s="22" t="s">
        <v>148</v>
      </c>
    </row>
    <row r="1265" spans="1:16" x14ac:dyDescent="0.25">
      <c r="A1265" s="25" t="s">
        <v>809</v>
      </c>
      <c r="B1265" s="25" t="s">
        <v>185</v>
      </c>
      <c r="C1265" s="25" t="s">
        <v>428</v>
      </c>
      <c r="D1265" s="25"/>
      <c r="E1265" s="25"/>
      <c r="F1265" s="25">
        <v>263</v>
      </c>
      <c r="G1265" s="25">
        <v>987</v>
      </c>
      <c r="H1265" s="25"/>
      <c r="I1265" s="25">
        <f t="shared" ref="I1265:I1276" si="67">SUM(F1265:H1265)</f>
        <v>1250</v>
      </c>
      <c r="J1265" s="25"/>
      <c r="K1265" s="25">
        <v>99</v>
      </c>
      <c r="L1265" s="25"/>
      <c r="M1265" s="25">
        <v>89</v>
      </c>
      <c r="N1265" s="25"/>
      <c r="O1265" s="25">
        <v>29000</v>
      </c>
      <c r="P1265" s="25">
        <v>35000</v>
      </c>
    </row>
    <row r="1266" spans="1:16" x14ac:dyDescent="0.25">
      <c r="A1266" s="25" t="s">
        <v>809</v>
      </c>
      <c r="B1266" s="25" t="s">
        <v>185</v>
      </c>
      <c r="C1266" s="25" t="s">
        <v>190</v>
      </c>
      <c r="D1266" s="25"/>
      <c r="E1266" s="25"/>
      <c r="F1266" s="25">
        <v>177</v>
      </c>
      <c r="G1266" s="25">
        <v>449</v>
      </c>
      <c r="H1266" s="25"/>
      <c r="I1266" s="25">
        <f t="shared" si="67"/>
        <v>626</v>
      </c>
      <c r="J1266" s="25"/>
      <c r="K1266" s="25">
        <v>91</v>
      </c>
      <c r="L1266" s="25"/>
      <c r="M1266" s="25">
        <v>120</v>
      </c>
      <c r="N1266" s="25"/>
      <c r="O1266" s="25">
        <v>29000</v>
      </c>
      <c r="P1266" s="25">
        <v>35000</v>
      </c>
    </row>
    <row r="1267" spans="1:16" x14ac:dyDescent="0.25">
      <c r="A1267" s="25" t="s">
        <v>809</v>
      </c>
      <c r="B1267" s="25" t="s">
        <v>185</v>
      </c>
      <c r="C1267" s="25" t="s">
        <v>246</v>
      </c>
      <c r="D1267" s="25"/>
      <c r="E1267" s="25"/>
      <c r="F1267" s="25">
        <v>74</v>
      </c>
      <c r="G1267" s="25">
        <v>688</v>
      </c>
      <c r="H1267" s="25"/>
      <c r="I1267" s="25">
        <f t="shared" si="67"/>
        <v>762</v>
      </c>
      <c r="J1267" s="25"/>
      <c r="K1267" s="25">
        <v>17</v>
      </c>
      <c r="L1267" s="25"/>
      <c r="M1267" s="25">
        <v>251</v>
      </c>
      <c r="N1267" s="25"/>
      <c r="O1267" s="25">
        <v>29000</v>
      </c>
      <c r="P1267" s="25">
        <v>35000</v>
      </c>
    </row>
    <row r="1268" spans="1:16" x14ac:dyDescent="0.25">
      <c r="A1268" s="25" t="s">
        <v>809</v>
      </c>
      <c r="B1268" s="25" t="s">
        <v>185</v>
      </c>
      <c r="C1268" s="25" t="s">
        <v>480</v>
      </c>
      <c r="D1268" s="25"/>
      <c r="E1268" s="25"/>
      <c r="F1268" s="25">
        <v>86</v>
      </c>
      <c r="G1268" s="25">
        <v>253</v>
      </c>
      <c r="H1268" s="25"/>
      <c r="I1268" s="25">
        <f t="shared" si="67"/>
        <v>339</v>
      </c>
      <c r="J1268" s="25"/>
      <c r="K1268" s="25">
        <v>18</v>
      </c>
      <c r="L1268" s="25"/>
      <c r="M1268" s="25">
        <v>134</v>
      </c>
      <c r="N1268" s="25"/>
      <c r="O1268" s="25">
        <v>27000</v>
      </c>
      <c r="P1268" s="25">
        <v>35000</v>
      </c>
    </row>
    <row r="1269" spans="1:16" ht="30" x14ac:dyDescent="0.25">
      <c r="A1269" s="25" t="s">
        <v>809</v>
      </c>
      <c r="B1269" s="25" t="s">
        <v>185</v>
      </c>
      <c r="C1269" s="25" t="s">
        <v>810</v>
      </c>
      <c r="D1269" s="25"/>
      <c r="E1269" s="25"/>
      <c r="F1269" s="25">
        <v>65</v>
      </c>
      <c r="G1269" s="25">
        <v>0</v>
      </c>
      <c r="H1269" s="25"/>
      <c r="I1269" s="25">
        <f t="shared" si="67"/>
        <v>65</v>
      </c>
      <c r="J1269" s="25"/>
      <c r="K1269" s="25">
        <v>0</v>
      </c>
      <c r="L1269" s="25"/>
      <c r="M1269" s="25">
        <v>23</v>
      </c>
      <c r="N1269" s="25"/>
      <c r="O1269" s="25">
        <v>29000</v>
      </c>
      <c r="P1269" s="25">
        <v>35000</v>
      </c>
    </row>
    <row r="1270" spans="1:16" x14ac:dyDescent="0.25">
      <c r="A1270" s="25" t="s">
        <v>809</v>
      </c>
      <c r="B1270" s="25" t="s">
        <v>185</v>
      </c>
      <c r="C1270" s="25" t="s">
        <v>189</v>
      </c>
      <c r="D1270" s="25"/>
      <c r="E1270" s="25"/>
      <c r="F1270" s="25">
        <v>88</v>
      </c>
      <c r="G1270" s="25">
        <v>0</v>
      </c>
      <c r="H1270" s="25"/>
      <c r="I1270" s="25">
        <f t="shared" si="67"/>
        <v>88</v>
      </c>
      <c r="J1270" s="25"/>
      <c r="K1270" s="25">
        <v>9</v>
      </c>
      <c r="L1270" s="25"/>
      <c r="M1270" s="25">
        <v>4</v>
      </c>
      <c r="N1270" s="25"/>
      <c r="O1270" s="25">
        <v>25000</v>
      </c>
      <c r="P1270" s="25">
        <v>35000</v>
      </c>
    </row>
    <row r="1271" spans="1:16" x14ac:dyDescent="0.25">
      <c r="A1271" s="25" t="s">
        <v>809</v>
      </c>
      <c r="B1271" s="25" t="s">
        <v>185</v>
      </c>
      <c r="C1271" s="25" t="s">
        <v>269</v>
      </c>
      <c r="D1271" s="25"/>
      <c r="E1271" s="25"/>
      <c r="F1271" s="25">
        <v>98</v>
      </c>
      <c r="G1271" s="25"/>
      <c r="H1271" s="25"/>
      <c r="I1271" s="25">
        <f t="shared" si="67"/>
        <v>98</v>
      </c>
      <c r="J1271" s="25"/>
      <c r="K1271" s="25">
        <v>21</v>
      </c>
      <c r="L1271" s="25"/>
      <c r="M1271" s="25">
        <v>2</v>
      </c>
      <c r="N1271" s="25">
        <v>2</v>
      </c>
      <c r="O1271" s="25">
        <v>25000</v>
      </c>
      <c r="P1271" s="25">
        <v>35000</v>
      </c>
    </row>
    <row r="1272" spans="1:16" x14ac:dyDescent="0.25">
      <c r="A1272" s="25" t="s">
        <v>809</v>
      </c>
      <c r="B1272" s="25" t="s">
        <v>185</v>
      </c>
      <c r="C1272" s="25" t="s">
        <v>414</v>
      </c>
      <c r="D1272" s="25"/>
      <c r="E1272" s="25"/>
      <c r="F1272" s="25">
        <v>60</v>
      </c>
      <c r="G1272" s="25"/>
      <c r="H1272" s="25"/>
      <c r="I1272" s="25">
        <f t="shared" si="67"/>
        <v>60</v>
      </c>
      <c r="J1272" s="25"/>
      <c r="K1272" s="25">
        <v>0</v>
      </c>
      <c r="L1272" s="25"/>
      <c r="M1272" s="25">
        <v>2</v>
      </c>
      <c r="N1272" s="25"/>
      <c r="O1272" s="25">
        <v>25000</v>
      </c>
      <c r="P1272" s="25">
        <v>35000</v>
      </c>
    </row>
    <row r="1273" spans="1:16" x14ac:dyDescent="0.25">
      <c r="A1273" s="25" t="s">
        <v>809</v>
      </c>
      <c r="B1273" s="25" t="s">
        <v>185</v>
      </c>
      <c r="C1273" s="25" t="s">
        <v>267</v>
      </c>
      <c r="D1273" s="25"/>
      <c r="E1273" s="25"/>
      <c r="F1273" s="25">
        <v>57</v>
      </c>
      <c r="G1273" s="25">
        <v>2</v>
      </c>
      <c r="H1273" s="25"/>
      <c r="I1273" s="25">
        <f t="shared" si="67"/>
        <v>59</v>
      </c>
      <c r="J1273" s="25"/>
      <c r="K1273" s="25">
        <v>9</v>
      </c>
      <c r="L1273" s="25"/>
      <c r="M1273" s="25">
        <v>30</v>
      </c>
      <c r="N1273" s="25">
        <v>4</v>
      </c>
      <c r="O1273" s="25">
        <v>25000</v>
      </c>
      <c r="P1273" s="25">
        <v>35000</v>
      </c>
    </row>
    <row r="1274" spans="1:16" x14ac:dyDescent="0.25">
      <c r="A1274" s="25" t="s">
        <v>809</v>
      </c>
      <c r="B1274" s="25" t="s">
        <v>186</v>
      </c>
      <c r="C1274" s="25" t="s">
        <v>428</v>
      </c>
      <c r="D1274" s="25"/>
      <c r="E1274" s="25"/>
      <c r="F1274" s="25">
        <v>38</v>
      </c>
      <c r="G1274" s="25"/>
      <c r="H1274" s="25"/>
      <c r="I1274" s="25">
        <f t="shared" si="67"/>
        <v>38</v>
      </c>
      <c r="J1274" s="25"/>
      <c r="K1274" s="25">
        <v>20</v>
      </c>
      <c r="L1274" s="25"/>
      <c r="M1274" s="25"/>
      <c r="N1274" s="25"/>
      <c r="O1274" s="25">
        <v>25000</v>
      </c>
      <c r="P1274" s="25">
        <v>0</v>
      </c>
    </row>
    <row r="1275" spans="1:16" x14ac:dyDescent="0.25">
      <c r="A1275" s="25" t="s">
        <v>809</v>
      </c>
      <c r="B1275" s="25" t="s">
        <v>186</v>
      </c>
      <c r="C1275" s="25" t="s">
        <v>189</v>
      </c>
      <c r="D1275" s="25"/>
      <c r="E1275" s="25"/>
      <c r="F1275" s="25">
        <v>20</v>
      </c>
      <c r="G1275" s="25"/>
      <c r="H1275" s="25"/>
      <c r="I1275" s="25">
        <f t="shared" si="67"/>
        <v>20</v>
      </c>
      <c r="J1275" s="25"/>
      <c r="K1275" s="25">
        <v>14</v>
      </c>
      <c r="L1275" s="25"/>
      <c r="M1275" s="25">
        <v>1</v>
      </c>
      <c r="N1275" s="25"/>
      <c r="O1275" s="25">
        <v>25000</v>
      </c>
      <c r="P1275" s="25">
        <v>0</v>
      </c>
    </row>
    <row r="1276" spans="1:16" x14ac:dyDescent="0.25">
      <c r="A1276" s="25" t="s">
        <v>809</v>
      </c>
      <c r="B1276" s="25" t="s">
        <v>186</v>
      </c>
      <c r="C1276" s="25" t="s">
        <v>190</v>
      </c>
      <c r="D1276" s="25"/>
      <c r="E1276" s="25"/>
      <c r="F1276" s="25">
        <v>37</v>
      </c>
      <c r="G1276" s="25"/>
      <c r="H1276" s="25"/>
      <c r="I1276" s="25">
        <f t="shared" si="67"/>
        <v>37</v>
      </c>
      <c r="J1276" s="25"/>
      <c r="K1276" s="25">
        <v>19</v>
      </c>
      <c r="L1276" s="25"/>
      <c r="M1276" s="25"/>
      <c r="N1276" s="25"/>
      <c r="O1276" s="25">
        <v>25000</v>
      </c>
      <c r="P1276" s="25">
        <v>0</v>
      </c>
    </row>
    <row r="1277" spans="1:16" ht="28.5" x14ac:dyDescent="0.25">
      <c r="A1277" s="174" t="s">
        <v>809</v>
      </c>
      <c r="B1277" s="174"/>
      <c r="C1277" s="174"/>
      <c r="D1277" s="174"/>
      <c r="E1277" s="174"/>
      <c r="F1277" s="174">
        <f>SUM(F1265:F1276)</f>
        <v>1063</v>
      </c>
      <c r="G1277" s="174">
        <f t="shared" ref="G1277:N1277" si="68">SUM(G1265:G1276)</f>
        <v>2379</v>
      </c>
      <c r="H1277" s="174">
        <f t="shared" si="68"/>
        <v>0</v>
      </c>
      <c r="I1277" s="174">
        <f t="shared" si="68"/>
        <v>3442</v>
      </c>
      <c r="J1277" s="174">
        <f t="shared" si="68"/>
        <v>0</v>
      </c>
      <c r="K1277" s="174">
        <f t="shared" si="68"/>
        <v>317</v>
      </c>
      <c r="L1277" s="174">
        <f t="shared" si="68"/>
        <v>0</v>
      </c>
      <c r="M1277" s="174">
        <f t="shared" si="68"/>
        <v>656</v>
      </c>
      <c r="N1277" s="174">
        <f t="shared" si="68"/>
        <v>6</v>
      </c>
      <c r="O1277" s="174"/>
      <c r="P1277" s="174"/>
    </row>
    <row r="1278" spans="1:16" x14ac:dyDescent="0.25">
      <c r="A1278" s="22" t="s">
        <v>149</v>
      </c>
    </row>
    <row r="1279" spans="1:16" x14ac:dyDescent="0.25">
      <c r="A1279" s="25" t="s">
        <v>57</v>
      </c>
      <c r="B1279" s="25" t="s">
        <v>185</v>
      </c>
      <c r="C1279" s="25" t="s">
        <v>188</v>
      </c>
      <c r="D1279" s="25"/>
      <c r="E1279" s="25"/>
      <c r="F1279" s="25">
        <v>79</v>
      </c>
      <c r="G1279" s="25">
        <v>39</v>
      </c>
      <c r="H1279" s="25">
        <v>0</v>
      </c>
      <c r="I1279" s="25">
        <f>SUM(D1279:H1279)</f>
        <v>118</v>
      </c>
      <c r="J1279" s="25"/>
      <c r="K1279" s="25">
        <v>26</v>
      </c>
      <c r="L1279" s="25">
        <v>53</v>
      </c>
      <c r="M1279" s="25">
        <v>40</v>
      </c>
      <c r="N1279" s="25"/>
      <c r="O1279" s="25">
        <v>29000</v>
      </c>
      <c r="P1279" s="25">
        <v>29000</v>
      </c>
    </row>
    <row r="1280" spans="1:16" x14ac:dyDescent="0.25">
      <c r="A1280" s="25" t="s">
        <v>57</v>
      </c>
      <c r="B1280" s="25" t="s">
        <v>185</v>
      </c>
      <c r="C1280" s="25" t="s">
        <v>227</v>
      </c>
      <c r="D1280" s="25"/>
      <c r="E1280" s="25"/>
      <c r="F1280" s="25">
        <f>7+25+14+16</f>
        <v>62</v>
      </c>
      <c r="G1280" s="25"/>
      <c r="H1280" s="25"/>
      <c r="I1280" s="25">
        <f>SUM(D1280:H1280)</f>
        <v>62</v>
      </c>
      <c r="J1280" s="25"/>
      <c r="K1280" s="25">
        <v>16</v>
      </c>
      <c r="L1280" s="25">
        <v>46</v>
      </c>
      <c r="M1280" s="25">
        <v>26</v>
      </c>
      <c r="N1280" s="25"/>
      <c r="O1280" s="25">
        <v>29000</v>
      </c>
      <c r="P1280" s="25">
        <v>29000</v>
      </c>
    </row>
    <row r="1281" spans="1:16" x14ac:dyDescent="0.25">
      <c r="A1281" s="25" t="s">
        <v>57</v>
      </c>
      <c r="B1281" s="25" t="s">
        <v>185</v>
      </c>
      <c r="C1281" s="25" t="s">
        <v>190</v>
      </c>
      <c r="D1281" s="25"/>
      <c r="E1281" s="25"/>
      <c r="F1281" s="25">
        <v>120</v>
      </c>
      <c r="G1281" s="25">
        <v>56</v>
      </c>
      <c r="H1281" s="25"/>
      <c r="I1281" s="25">
        <f>SUM(D1281:H1281)</f>
        <v>176</v>
      </c>
      <c r="J1281" s="25"/>
      <c r="K1281" s="25">
        <v>36</v>
      </c>
      <c r="L1281" s="25">
        <v>35</v>
      </c>
      <c r="M1281" s="25">
        <v>28</v>
      </c>
      <c r="N1281" s="25"/>
      <c r="O1281" s="25">
        <v>29000</v>
      </c>
      <c r="P1281" s="25">
        <v>29000</v>
      </c>
    </row>
    <row r="1282" spans="1:16" x14ac:dyDescent="0.25">
      <c r="A1282" s="25" t="s">
        <v>57</v>
      </c>
      <c r="B1282" s="25" t="s">
        <v>185</v>
      </c>
      <c r="C1282" s="25" t="s">
        <v>246</v>
      </c>
      <c r="D1282" s="25"/>
      <c r="E1282" s="25"/>
      <c r="F1282" s="25">
        <v>33</v>
      </c>
      <c r="G1282" s="25">
        <v>44</v>
      </c>
      <c r="H1282" s="25"/>
      <c r="I1282" s="25">
        <f>SUM(D1282:H1282)</f>
        <v>77</v>
      </c>
      <c r="J1282" s="25"/>
      <c r="K1282" s="25">
        <v>20</v>
      </c>
      <c r="L1282" s="25"/>
      <c r="M1282" s="25">
        <v>36</v>
      </c>
      <c r="N1282" s="25">
        <v>0</v>
      </c>
      <c r="O1282" s="25">
        <v>29000</v>
      </c>
      <c r="P1282" s="25">
        <v>29000</v>
      </c>
    </row>
    <row r="1283" spans="1:16" x14ac:dyDescent="0.25">
      <c r="A1283" s="174" t="s">
        <v>57</v>
      </c>
      <c r="B1283" s="174"/>
      <c r="C1283" s="174"/>
      <c r="D1283" s="174"/>
      <c r="E1283" s="174"/>
      <c r="F1283" s="174">
        <f>SUM(F1279:F1282)</f>
        <v>294</v>
      </c>
      <c r="G1283" s="174">
        <f>SUM(G1279:G1282)</f>
        <v>139</v>
      </c>
      <c r="H1283" s="174"/>
      <c r="I1283" s="174">
        <f>SUM(I1279:I1282)</f>
        <v>433</v>
      </c>
      <c r="J1283" s="174"/>
      <c r="K1283" s="174">
        <f>SUM(K1279:K1282)</f>
        <v>98</v>
      </c>
      <c r="L1283" s="174"/>
      <c r="M1283" s="174">
        <f>SUM(M1279:M1282)</f>
        <v>130</v>
      </c>
      <c r="N1283" s="174">
        <f>SUM(N1279:N1282)</f>
        <v>0</v>
      </c>
      <c r="O1283" s="174"/>
      <c r="P1283" s="174"/>
    </row>
    <row r="1284" spans="1:16" x14ac:dyDescent="0.25">
      <c r="A1284" s="22" t="s">
        <v>150</v>
      </c>
    </row>
    <row r="1285" spans="1:16" x14ac:dyDescent="0.25">
      <c r="A1285" s="53" t="s">
        <v>58</v>
      </c>
      <c r="B1285" s="53" t="s">
        <v>185</v>
      </c>
      <c r="C1285" s="53" t="s">
        <v>246</v>
      </c>
      <c r="D1285" s="53"/>
      <c r="E1285" s="53"/>
      <c r="F1285" s="53">
        <v>39</v>
      </c>
      <c r="G1285" s="53"/>
      <c r="H1285" s="53"/>
      <c r="I1285" s="55">
        <v>39</v>
      </c>
      <c r="J1285" s="53"/>
      <c r="K1285" s="53">
        <v>8</v>
      </c>
      <c r="L1285" s="53"/>
      <c r="M1285" s="53"/>
      <c r="N1285" s="53"/>
      <c r="O1285" s="53">
        <v>24330</v>
      </c>
      <c r="P1285" s="53">
        <v>600</v>
      </c>
    </row>
    <row r="1286" spans="1:16" x14ac:dyDescent="0.25">
      <c r="A1286" s="53" t="s">
        <v>58</v>
      </c>
      <c r="B1286" s="53" t="s">
        <v>185</v>
      </c>
      <c r="C1286" s="53" t="s">
        <v>420</v>
      </c>
      <c r="D1286" s="53"/>
      <c r="E1286" s="53"/>
      <c r="F1286" s="53">
        <v>57</v>
      </c>
      <c r="G1286" s="53"/>
      <c r="H1286" s="53"/>
      <c r="I1286" s="55">
        <v>57</v>
      </c>
      <c r="J1286" s="53"/>
      <c r="K1286" s="53"/>
      <c r="L1286" s="53"/>
      <c r="M1286" s="53"/>
      <c r="N1286" s="53"/>
      <c r="O1286" s="53">
        <v>24330</v>
      </c>
      <c r="P1286" s="53">
        <v>600</v>
      </c>
    </row>
    <row r="1287" spans="1:16" x14ac:dyDescent="0.25">
      <c r="A1287" s="53" t="s">
        <v>58</v>
      </c>
      <c r="B1287" s="53" t="s">
        <v>185</v>
      </c>
      <c r="C1287" s="53" t="s">
        <v>227</v>
      </c>
      <c r="D1287" s="53"/>
      <c r="E1287" s="53"/>
      <c r="F1287" s="53">
        <v>33</v>
      </c>
      <c r="G1287" s="53"/>
      <c r="H1287" s="53"/>
      <c r="I1287" s="55">
        <v>33</v>
      </c>
      <c r="J1287" s="53"/>
      <c r="K1287" s="53">
        <v>5</v>
      </c>
      <c r="L1287" s="53"/>
      <c r="M1287" s="53">
        <v>1</v>
      </c>
      <c r="N1287" s="53"/>
      <c r="O1287" s="53">
        <v>24330</v>
      </c>
      <c r="P1287" s="53">
        <v>600</v>
      </c>
    </row>
    <row r="1288" spans="1:16" x14ac:dyDescent="0.25">
      <c r="A1288" s="53" t="s">
        <v>58</v>
      </c>
      <c r="B1288" s="53" t="s">
        <v>185</v>
      </c>
      <c r="C1288" s="53" t="s">
        <v>481</v>
      </c>
      <c r="D1288" s="53"/>
      <c r="E1288" s="53"/>
      <c r="F1288" s="53">
        <v>22</v>
      </c>
      <c r="G1288" s="53"/>
      <c r="H1288" s="53"/>
      <c r="I1288" s="55">
        <v>22</v>
      </c>
      <c r="J1288" s="53"/>
      <c r="K1288" s="53"/>
      <c r="L1288" s="53"/>
      <c r="M1288" s="53"/>
      <c r="N1288" s="53"/>
      <c r="O1288" s="53">
        <v>24330</v>
      </c>
      <c r="P1288" s="53">
        <v>600</v>
      </c>
    </row>
    <row r="1289" spans="1:16" x14ac:dyDescent="0.25">
      <c r="A1289" s="53" t="s">
        <v>58</v>
      </c>
      <c r="B1289" s="53" t="s">
        <v>185</v>
      </c>
      <c r="C1289" s="53" t="s">
        <v>256</v>
      </c>
      <c r="D1289" s="53"/>
      <c r="E1289" s="53"/>
      <c r="F1289" s="53">
        <v>2</v>
      </c>
      <c r="G1289" s="53"/>
      <c r="H1289" s="53"/>
      <c r="I1289" s="55">
        <v>2</v>
      </c>
      <c r="J1289" s="53"/>
      <c r="K1289" s="53"/>
      <c r="L1289" s="53"/>
      <c r="M1289" s="53"/>
      <c r="N1289" s="53"/>
      <c r="O1289" s="53">
        <v>24330</v>
      </c>
      <c r="P1289" s="53">
        <v>600</v>
      </c>
    </row>
    <row r="1290" spans="1:16" x14ac:dyDescent="0.25">
      <c r="A1290" s="53" t="s">
        <v>58</v>
      </c>
      <c r="B1290" s="53" t="s">
        <v>185</v>
      </c>
      <c r="C1290" s="53" t="s">
        <v>482</v>
      </c>
      <c r="D1290" s="53"/>
      <c r="E1290" s="53"/>
      <c r="F1290" s="53">
        <v>9</v>
      </c>
      <c r="G1290" s="53">
        <v>55</v>
      </c>
      <c r="H1290" s="53"/>
      <c r="I1290" s="55">
        <v>64</v>
      </c>
      <c r="J1290" s="53"/>
      <c r="K1290" s="53">
        <v>38</v>
      </c>
      <c r="L1290" s="53">
        <v>62.5</v>
      </c>
      <c r="M1290" s="53">
        <v>2</v>
      </c>
      <c r="N1290" s="53"/>
      <c r="O1290" s="53">
        <v>24330</v>
      </c>
      <c r="P1290" s="53">
        <v>600</v>
      </c>
    </row>
    <row r="1291" spans="1:16" x14ac:dyDescent="0.25">
      <c r="A1291" s="55" t="s">
        <v>58</v>
      </c>
      <c r="B1291" s="55"/>
      <c r="C1291" s="55" t="s">
        <v>351</v>
      </c>
      <c r="D1291" s="55"/>
      <c r="E1291" s="55"/>
      <c r="F1291" s="55">
        <f>SUM(F1285:F1290)</f>
        <v>162</v>
      </c>
      <c r="G1291" s="55">
        <f>SUM(G1285:G1290)</f>
        <v>55</v>
      </c>
      <c r="H1291" s="55"/>
      <c r="I1291" s="55">
        <f>SUM(I1285:I1290)</f>
        <v>217</v>
      </c>
      <c r="J1291" s="55"/>
      <c r="K1291" s="55">
        <f>SUM(K1285:K1290)</f>
        <v>51</v>
      </c>
      <c r="L1291" s="55"/>
      <c r="M1291" s="55">
        <v>3</v>
      </c>
      <c r="N1291" s="55"/>
      <c r="O1291" s="55">
        <v>24330</v>
      </c>
      <c r="P1291" s="55">
        <v>600</v>
      </c>
    </row>
    <row r="1292" spans="1:16" x14ac:dyDescent="0.25">
      <c r="A1292" s="22" t="s">
        <v>151</v>
      </c>
    </row>
    <row r="1293" spans="1:16" x14ac:dyDescent="0.25">
      <c r="A1293" s="53" t="s">
        <v>59</v>
      </c>
      <c r="B1293" s="53" t="s">
        <v>185</v>
      </c>
      <c r="C1293" s="53" t="s">
        <v>269</v>
      </c>
      <c r="D1293" s="53"/>
      <c r="E1293" s="53"/>
      <c r="F1293" s="53">
        <v>36</v>
      </c>
      <c r="G1293" s="53"/>
      <c r="H1293" s="53"/>
      <c r="I1293" s="53">
        <v>36</v>
      </c>
      <c r="J1293" s="53"/>
      <c r="K1293" s="53">
        <v>6</v>
      </c>
      <c r="L1293" s="128">
        <v>0.82</v>
      </c>
      <c r="M1293" s="53">
        <v>2</v>
      </c>
      <c r="N1293" s="53">
        <v>1</v>
      </c>
      <c r="O1293" s="53" t="s">
        <v>826</v>
      </c>
      <c r="P1293" s="53" t="s">
        <v>827</v>
      </c>
    </row>
    <row r="1294" spans="1:16" x14ac:dyDescent="0.25">
      <c r="A1294" s="53" t="s">
        <v>59</v>
      </c>
      <c r="B1294" s="53" t="s">
        <v>185</v>
      </c>
      <c r="C1294" s="53" t="s">
        <v>657</v>
      </c>
      <c r="D1294" s="53"/>
      <c r="E1294" s="53"/>
      <c r="F1294" s="53">
        <v>51</v>
      </c>
      <c r="G1294" s="53"/>
      <c r="H1294" s="53"/>
      <c r="I1294" s="53">
        <v>51</v>
      </c>
      <c r="J1294" s="53"/>
      <c r="K1294" s="53">
        <v>7</v>
      </c>
      <c r="L1294" s="128">
        <v>0.75</v>
      </c>
      <c r="M1294" s="53">
        <v>4</v>
      </c>
      <c r="N1294" s="53"/>
      <c r="O1294" s="53" t="s">
        <v>826</v>
      </c>
      <c r="P1294" s="53" t="s">
        <v>827</v>
      </c>
    </row>
    <row r="1295" spans="1:16" x14ac:dyDescent="0.25">
      <c r="A1295" s="53" t="s">
        <v>59</v>
      </c>
      <c r="B1295" s="53" t="s">
        <v>185</v>
      </c>
      <c r="C1295" s="53" t="s">
        <v>190</v>
      </c>
      <c r="D1295" s="53"/>
      <c r="E1295" s="53"/>
      <c r="F1295" s="53">
        <v>23</v>
      </c>
      <c r="G1295" s="53"/>
      <c r="H1295" s="53"/>
      <c r="I1295" s="53">
        <v>23</v>
      </c>
      <c r="J1295" s="53"/>
      <c r="K1295" s="53">
        <v>6</v>
      </c>
      <c r="L1295" s="128">
        <v>1</v>
      </c>
      <c r="M1295" s="53"/>
      <c r="N1295" s="53"/>
      <c r="O1295" s="53" t="s">
        <v>826</v>
      </c>
      <c r="P1295" s="53" t="s">
        <v>827</v>
      </c>
    </row>
    <row r="1296" spans="1:16" x14ac:dyDescent="0.25">
      <c r="A1296" s="53" t="s">
        <v>59</v>
      </c>
      <c r="B1296" s="53" t="s">
        <v>185</v>
      </c>
      <c r="C1296" s="53" t="s">
        <v>254</v>
      </c>
      <c r="D1296" s="53"/>
      <c r="E1296" s="53"/>
      <c r="F1296" s="53">
        <v>61</v>
      </c>
      <c r="G1296" s="53"/>
      <c r="H1296" s="53"/>
      <c r="I1296" s="53">
        <v>61</v>
      </c>
      <c r="J1296" s="53"/>
      <c r="K1296" s="53">
        <v>13</v>
      </c>
      <c r="L1296" s="128">
        <v>0.8</v>
      </c>
      <c r="M1296" s="53">
        <v>3</v>
      </c>
      <c r="N1296" s="53"/>
      <c r="O1296" s="53" t="s">
        <v>826</v>
      </c>
      <c r="P1296" s="53" t="s">
        <v>827</v>
      </c>
    </row>
    <row r="1297" spans="1:16" x14ac:dyDescent="0.25">
      <c r="A1297" s="53" t="s">
        <v>59</v>
      </c>
      <c r="B1297" s="53" t="s">
        <v>185</v>
      </c>
      <c r="C1297" s="53" t="s">
        <v>828</v>
      </c>
      <c r="D1297" s="53"/>
      <c r="E1297" s="53"/>
      <c r="F1297" s="53">
        <v>49</v>
      </c>
      <c r="G1297" s="53"/>
      <c r="H1297" s="53"/>
      <c r="I1297" s="53">
        <v>49</v>
      </c>
      <c r="J1297" s="53"/>
      <c r="K1297" s="53">
        <v>11</v>
      </c>
      <c r="L1297" s="128">
        <v>1</v>
      </c>
      <c r="M1297" s="53">
        <v>9</v>
      </c>
      <c r="N1297" s="53">
        <v>1</v>
      </c>
      <c r="O1297" s="53" t="s">
        <v>826</v>
      </c>
      <c r="P1297" s="53" t="s">
        <v>827</v>
      </c>
    </row>
    <row r="1298" spans="1:16" x14ac:dyDescent="0.25">
      <c r="A1298" s="53" t="s">
        <v>59</v>
      </c>
      <c r="B1298" s="53" t="s">
        <v>185</v>
      </c>
      <c r="C1298" s="53" t="s">
        <v>829</v>
      </c>
      <c r="D1298" s="53"/>
      <c r="E1298" s="53"/>
      <c r="F1298" s="53">
        <v>28</v>
      </c>
      <c r="G1298" s="53"/>
      <c r="H1298" s="53"/>
      <c r="I1298" s="53">
        <v>28</v>
      </c>
      <c r="J1298" s="53"/>
      <c r="K1298" s="53">
        <v>5</v>
      </c>
      <c r="L1298" s="128">
        <v>1</v>
      </c>
      <c r="M1298" s="53">
        <v>4</v>
      </c>
      <c r="N1298" s="53">
        <v>1</v>
      </c>
      <c r="O1298" s="53" t="s">
        <v>826</v>
      </c>
      <c r="P1298" s="53" t="s">
        <v>827</v>
      </c>
    </row>
    <row r="1299" spans="1:16" x14ac:dyDescent="0.25">
      <c r="A1299" s="53" t="s">
        <v>59</v>
      </c>
      <c r="B1299" s="53" t="s">
        <v>185</v>
      </c>
      <c r="C1299" s="53" t="s">
        <v>246</v>
      </c>
      <c r="D1299" s="53"/>
      <c r="E1299" s="53"/>
      <c r="F1299" s="53">
        <v>24</v>
      </c>
      <c r="G1299" s="53"/>
      <c r="H1299" s="53"/>
      <c r="I1299" s="53">
        <v>24</v>
      </c>
      <c r="J1299" s="53"/>
      <c r="K1299" s="53">
        <v>10</v>
      </c>
      <c r="L1299" s="128">
        <v>0.75</v>
      </c>
      <c r="M1299" s="53">
        <v>3</v>
      </c>
      <c r="N1299" s="53"/>
      <c r="O1299" s="53" t="s">
        <v>826</v>
      </c>
      <c r="P1299" s="53" t="s">
        <v>827</v>
      </c>
    </row>
    <row r="1300" spans="1:16" x14ac:dyDescent="0.25">
      <c r="A1300" s="55" t="s">
        <v>59</v>
      </c>
      <c r="B1300" s="55"/>
      <c r="C1300" s="55" t="s">
        <v>222</v>
      </c>
      <c r="D1300" s="55"/>
      <c r="E1300" s="55"/>
      <c r="F1300" s="55">
        <f>SUM(F1293:F1299)</f>
        <v>272</v>
      </c>
      <c r="G1300" s="55"/>
      <c r="H1300" s="55"/>
      <c r="I1300" s="55">
        <f>SUM(I1293:I1299)</f>
        <v>272</v>
      </c>
      <c r="J1300" s="55"/>
      <c r="K1300" s="55">
        <f>SUM(K1293:K1299)</f>
        <v>58</v>
      </c>
      <c r="L1300" s="172">
        <v>0.85</v>
      </c>
      <c r="M1300" s="55">
        <v>25</v>
      </c>
      <c r="N1300" s="55">
        <v>3</v>
      </c>
      <c r="O1300" s="55" t="s">
        <v>826</v>
      </c>
      <c r="P1300" s="55" t="s">
        <v>827</v>
      </c>
    </row>
    <row r="1301" spans="1:16" x14ac:dyDescent="0.25">
      <c r="A1301" s="22" t="s">
        <v>152</v>
      </c>
    </row>
    <row r="1302" spans="1:16" x14ac:dyDescent="0.25">
      <c r="A1302" s="53" t="s">
        <v>60</v>
      </c>
      <c r="B1302" s="53" t="s">
        <v>185</v>
      </c>
      <c r="C1302" s="53" t="s">
        <v>190</v>
      </c>
      <c r="D1302" s="53">
        <v>0</v>
      </c>
      <c r="E1302" s="53">
        <v>0</v>
      </c>
      <c r="F1302" s="53">
        <v>164</v>
      </c>
      <c r="G1302" s="53">
        <v>63</v>
      </c>
      <c r="H1302" s="53">
        <v>0</v>
      </c>
      <c r="I1302" s="55">
        <f>SUM(D1302:H1302)</f>
        <v>227</v>
      </c>
      <c r="J1302" s="53">
        <v>0</v>
      </c>
      <c r="K1302" s="53">
        <v>62</v>
      </c>
      <c r="L1302" s="53" t="s">
        <v>468</v>
      </c>
      <c r="M1302" s="53">
        <v>3</v>
      </c>
      <c r="N1302" s="53"/>
      <c r="O1302" s="53">
        <v>28000</v>
      </c>
      <c r="P1302" s="53">
        <v>60000</v>
      </c>
    </row>
    <row r="1303" spans="1:16" x14ac:dyDescent="0.25">
      <c r="A1303" s="53" t="s">
        <v>60</v>
      </c>
      <c r="B1303" s="53" t="s">
        <v>185</v>
      </c>
      <c r="C1303" s="53" t="s">
        <v>188</v>
      </c>
      <c r="D1303" s="53">
        <v>0</v>
      </c>
      <c r="E1303" s="53">
        <v>0</v>
      </c>
      <c r="F1303" s="53">
        <v>71</v>
      </c>
      <c r="G1303" s="53">
        <v>51</v>
      </c>
      <c r="H1303" s="53">
        <v>0</v>
      </c>
      <c r="I1303" s="55">
        <f>SUM(D1303:H1303)</f>
        <v>122</v>
      </c>
      <c r="J1303" s="53">
        <v>0</v>
      </c>
      <c r="K1303" s="53">
        <v>29</v>
      </c>
      <c r="L1303" s="53" t="s">
        <v>469</v>
      </c>
      <c r="M1303" s="53">
        <v>19</v>
      </c>
      <c r="N1303" s="53"/>
      <c r="O1303" s="53">
        <v>28000</v>
      </c>
      <c r="P1303" s="53">
        <v>60000</v>
      </c>
    </row>
    <row r="1304" spans="1:16" x14ac:dyDescent="0.25">
      <c r="A1304" s="53" t="s">
        <v>60</v>
      </c>
      <c r="B1304" s="53" t="s">
        <v>185</v>
      </c>
      <c r="C1304" s="53" t="s">
        <v>246</v>
      </c>
      <c r="D1304" s="53">
        <v>0</v>
      </c>
      <c r="E1304" s="53">
        <v>0</v>
      </c>
      <c r="F1304" s="53">
        <v>25</v>
      </c>
      <c r="G1304" s="53">
        <v>0</v>
      </c>
      <c r="H1304" s="53">
        <v>0</v>
      </c>
      <c r="I1304" s="55">
        <f>SUM(D1304:H1304)</f>
        <v>25</v>
      </c>
      <c r="J1304" s="53">
        <v>0</v>
      </c>
      <c r="K1304" s="53">
        <v>0</v>
      </c>
      <c r="L1304" s="53"/>
      <c r="M1304" s="53">
        <v>25</v>
      </c>
      <c r="N1304" s="53"/>
      <c r="O1304" s="53">
        <v>28000</v>
      </c>
      <c r="P1304" s="53">
        <v>60000</v>
      </c>
    </row>
    <row r="1305" spans="1:16" x14ac:dyDescent="0.25">
      <c r="A1305" s="55" t="s">
        <v>60</v>
      </c>
      <c r="B1305" s="55" t="s">
        <v>185</v>
      </c>
      <c r="C1305" s="55" t="s">
        <v>235</v>
      </c>
      <c r="D1305" s="55">
        <f t="shared" ref="D1305:K1305" si="69">SUM(D1302:D1304)</f>
        <v>0</v>
      </c>
      <c r="E1305" s="55">
        <f t="shared" si="69"/>
        <v>0</v>
      </c>
      <c r="F1305" s="55">
        <f t="shared" si="69"/>
        <v>260</v>
      </c>
      <c r="G1305" s="55">
        <f t="shared" si="69"/>
        <v>114</v>
      </c>
      <c r="H1305" s="55">
        <f t="shared" si="69"/>
        <v>0</v>
      </c>
      <c r="I1305" s="55">
        <f t="shared" si="69"/>
        <v>374</v>
      </c>
      <c r="J1305" s="55">
        <f t="shared" si="69"/>
        <v>0</v>
      </c>
      <c r="K1305" s="55">
        <f t="shared" si="69"/>
        <v>91</v>
      </c>
      <c r="L1305" s="55"/>
      <c r="M1305" s="55">
        <f>SUM(M1302:M1304)</f>
        <v>47</v>
      </c>
      <c r="N1305" s="55"/>
      <c r="O1305" s="55"/>
      <c r="P1305" s="55"/>
    </row>
    <row r="1306" spans="1:16" x14ac:dyDescent="0.25">
      <c r="A1306" s="22" t="s">
        <v>153</v>
      </c>
    </row>
    <row r="1307" spans="1:16" ht="30" x14ac:dyDescent="0.25">
      <c r="A1307" s="53" t="s">
        <v>61</v>
      </c>
      <c r="B1307" s="53" t="s">
        <v>185</v>
      </c>
      <c r="C1307" s="25" t="s">
        <v>822</v>
      </c>
      <c r="D1307" s="53"/>
      <c r="E1307" s="53"/>
      <c r="F1307" s="53">
        <v>106</v>
      </c>
      <c r="G1307" s="53">
        <v>124</v>
      </c>
      <c r="H1307" s="53"/>
      <c r="I1307" s="55">
        <f>F1307+G1307</f>
        <v>230</v>
      </c>
      <c r="J1307" s="53"/>
      <c r="K1307" s="53">
        <v>45</v>
      </c>
      <c r="L1307" s="128">
        <v>0.96</v>
      </c>
      <c r="M1307" s="53">
        <v>43</v>
      </c>
      <c r="N1307" s="53"/>
      <c r="O1307" s="53">
        <v>35000</v>
      </c>
      <c r="P1307" s="53">
        <v>40700</v>
      </c>
    </row>
    <row r="1308" spans="1:16" x14ac:dyDescent="0.25">
      <c r="A1308" s="53" t="s">
        <v>61</v>
      </c>
      <c r="B1308" s="53" t="s">
        <v>185</v>
      </c>
      <c r="C1308" s="25" t="s">
        <v>388</v>
      </c>
      <c r="D1308" s="53"/>
      <c r="E1308" s="53"/>
      <c r="F1308" s="53">
        <v>22</v>
      </c>
      <c r="G1308" s="53"/>
      <c r="H1308" s="53"/>
      <c r="I1308" s="55">
        <f t="shared" ref="I1308:I1318" si="70">F1308+G1308</f>
        <v>22</v>
      </c>
      <c r="J1308" s="53"/>
      <c r="K1308" s="53"/>
      <c r="L1308" s="128"/>
      <c r="M1308" s="53">
        <v>1</v>
      </c>
      <c r="N1308" s="53"/>
      <c r="O1308" s="53">
        <v>40000</v>
      </c>
      <c r="P1308" s="53">
        <v>41000</v>
      </c>
    </row>
    <row r="1309" spans="1:16" x14ac:dyDescent="0.25">
      <c r="A1309" s="53" t="s">
        <v>61</v>
      </c>
      <c r="B1309" s="53" t="s">
        <v>185</v>
      </c>
      <c r="C1309" s="25" t="s">
        <v>373</v>
      </c>
      <c r="D1309" s="53"/>
      <c r="E1309" s="53"/>
      <c r="F1309" s="53">
        <v>55</v>
      </c>
      <c r="G1309" s="53">
        <v>102</v>
      </c>
      <c r="H1309" s="53"/>
      <c r="I1309" s="55">
        <f t="shared" si="70"/>
        <v>157</v>
      </c>
      <c r="J1309" s="53"/>
      <c r="K1309" s="53">
        <v>32</v>
      </c>
      <c r="L1309" s="128">
        <v>0.96</v>
      </c>
      <c r="M1309" s="53">
        <v>39</v>
      </c>
      <c r="N1309" s="53"/>
      <c r="O1309" s="53">
        <v>41750</v>
      </c>
      <c r="P1309" s="53">
        <v>31000</v>
      </c>
    </row>
    <row r="1310" spans="1:16" x14ac:dyDescent="0.25">
      <c r="A1310" s="53" t="s">
        <v>61</v>
      </c>
      <c r="B1310" s="53" t="s">
        <v>185</v>
      </c>
      <c r="C1310" s="25" t="s">
        <v>390</v>
      </c>
      <c r="D1310" s="53"/>
      <c r="E1310" s="53"/>
      <c r="F1310" s="53">
        <v>40</v>
      </c>
      <c r="G1310" s="53"/>
      <c r="H1310" s="53"/>
      <c r="I1310" s="55">
        <f t="shared" si="70"/>
        <v>40</v>
      </c>
      <c r="J1310" s="53"/>
      <c r="K1310" s="53">
        <v>8</v>
      </c>
      <c r="L1310" s="128">
        <v>0.84</v>
      </c>
      <c r="M1310" s="53"/>
      <c r="N1310" s="53"/>
      <c r="O1310" s="53">
        <v>35800</v>
      </c>
      <c r="P1310" s="53">
        <v>28000</v>
      </c>
    </row>
    <row r="1311" spans="1:16" x14ac:dyDescent="0.25">
      <c r="A1311" s="53" t="s">
        <v>61</v>
      </c>
      <c r="B1311" s="53" t="s">
        <v>185</v>
      </c>
      <c r="C1311" s="25" t="s">
        <v>463</v>
      </c>
      <c r="D1311" s="53"/>
      <c r="E1311" s="53"/>
      <c r="F1311" s="53">
        <v>69</v>
      </c>
      <c r="G1311" s="53"/>
      <c r="H1311" s="53"/>
      <c r="I1311" s="55">
        <f t="shared" si="70"/>
        <v>69</v>
      </c>
      <c r="J1311" s="53"/>
      <c r="K1311" s="53">
        <v>6</v>
      </c>
      <c r="L1311" s="128"/>
      <c r="M1311" s="53"/>
      <c r="N1311" s="53"/>
      <c r="O1311" s="53">
        <v>37500</v>
      </c>
      <c r="P1311" s="53">
        <v>31000</v>
      </c>
    </row>
    <row r="1312" spans="1:16" ht="45" x14ac:dyDescent="0.25">
      <c r="A1312" s="53" t="s">
        <v>61</v>
      </c>
      <c r="B1312" s="53" t="s">
        <v>185</v>
      </c>
      <c r="C1312" s="25" t="s">
        <v>573</v>
      </c>
      <c r="D1312" s="53"/>
      <c r="E1312" s="53"/>
      <c r="F1312" s="53">
        <v>38</v>
      </c>
      <c r="G1312" s="53"/>
      <c r="H1312" s="53"/>
      <c r="I1312" s="55">
        <f t="shared" si="70"/>
        <v>38</v>
      </c>
      <c r="J1312" s="53"/>
      <c r="K1312" s="53">
        <v>20</v>
      </c>
      <c r="L1312" s="128">
        <v>0.75</v>
      </c>
      <c r="M1312" s="53"/>
      <c r="N1312" s="53"/>
      <c r="O1312" s="53">
        <v>33500</v>
      </c>
      <c r="P1312" s="53">
        <v>31000</v>
      </c>
    </row>
    <row r="1313" spans="1:16" ht="30" x14ac:dyDescent="0.25">
      <c r="A1313" s="53" t="s">
        <v>61</v>
      </c>
      <c r="B1313" s="53" t="s">
        <v>185</v>
      </c>
      <c r="C1313" s="25" t="s">
        <v>358</v>
      </c>
      <c r="D1313" s="53"/>
      <c r="E1313" s="53"/>
      <c r="F1313" s="53">
        <v>61</v>
      </c>
      <c r="G1313" s="53">
        <v>151</v>
      </c>
      <c r="H1313" s="53"/>
      <c r="I1313" s="55">
        <f t="shared" si="70"/>
        <v>212</v>
      </c>
      <c r="J1313" s="53"/>
      <c r="K1313" s="53">
        <v>39</v>
      </c>
      <c r="L1313" s="128">
        <v>0.83</v>
      </c>
      <c r="M1313" s="53">
        <v>63</v>
      </c>
      <c r="N1313" s="53"/>
      <c r="O1313" s="53">
        <v>41300</v>
      </c>
      <c r="P1313" s="53">
        <v>40800</v>
      </c>
    </row>
    <row r="1314" spans="1:16" ht="45" x14ac:dyDescent="0.25">
      <c r="A1314" s="53" t="s">
        <v>61</v>
      </c>
      <c r="B1314" s="53" t="s">
        <v>185</v>
      </c>
      <c r="C1314" s="25" t="s">
        <v>383</v>
      </c>
      <c r="D1314" s="53"/>
      <c r="E1314" s="53"/>
      <c r="F1314" s="53">
        <v>22</v>
      </c>
      <c r="G1314" s="53">
        <v>72</v>
      </c>
      <c r="H1314" s="53"/>
      <c r="I1314" s="55">
        <f t="shared" si="70"/>
        <v>94</v>
      </c>
      <c r="J1314" s="53"/>
      <c r="K1314" s="53">
        <v>15</v>
      </c>
      <c r="L1314" s="128">
        <v>0.81</v>
      </c>
      <c r="M1314" s="53">
        <v>48</v>
      </c>
      <c r="N1314" s="53"/>
      <c r="O1314" s="53">
        <v>32500</v>
      </c>
      <c r="P1314" s="53">
        <v>40700</v>
      </c>
    </row>
    <row r="1315" spans="1:16" x14ac:dyDescent="0.25">
      <c r="A1315" s="53" t="s">
        <v>61</v>
      </c>
      <c r="B1315" s="53" t="s">
        <v>185</v>
      </c>
      <c r="C1315" s="25" t="s">
        <v>189</v>
      </c>
      <c r="D1315" s="53"/>
      <c r="E1315" s="53"/>
      <c r="F1315" s="53">
        <v>51</v>
      </c>
      <c r="G1315" s="53">
        <v>84</v>
      </c>
      <c r="H1315" s="53"/>
      <c r="I1315" s="55">
        <f t="shared" si="70"/>
        <v>135</v>
      </c>
      <c r="J1315" s="53"/>
      <c r="K1315" s="53">
        <v>39</v>
      </c>
      <c r="L1315" s="128">
        <v>0.85</v>
      </c>
      <c r="M1315" s="53">
        <v>11</v>
      </c>
      <c r="N1315" s="53"/>
      <c r="O1315" s="53">
        <v>31000</v>
      </c>
      <c r="P1315" s="53">
        <v>35100</v>
      </c>
    </row>
    <row r="1316" spans="1:16" x14ac:dyDescent="0.25">
      <c r="A1316" s="53" t="s">
        <v>61</v>
      </c>
      <c r="B1316" s="53" t="s">
        <v>185</v>
      </c>
      <c r="C1316" s="25" t="s">
        <v>188</v>
      </c>
      <c r="D1316" s="53"/>
      <c r="E1316" s="53"/>
      <c r="F1316" s="53">
        <v>161</v>
      </c>
      <c r="G1316" s="53">
        <v>262</v>
      </c>
      <c r="H1316" s="53"/>
      <c r="I1316" s="55">
        <f t="shared" si="70"/>
        <v>423</v>
      </c>
      <c r="J1316" s="53"/>
      <c r="K1316" s="53">
        <v>73</v>
      </c>
      <c r="L1316" s="128">
        <v>0.92</v>
      </c>
      <c r="M1316" s="53">
        <v>142</v>
      </c>
      <c r="N1316" s="53"/>
      <c r="O1316" s="53">
        <v>38250</v>
      </c>
      <c r="P1316" s="53">
        <v>42900</v>
      </c>
    </row>
    <row r="1317" spans="1:16" x14ac:dyDescent="0.25">
      <c r="A1317" s="53" t="s">
        <v>61</v>
      </c>
      <c r="B1317" s="53" t="s">
        <v>185</v>
      </c>
      <c r="C1317" s="25" t="s">
        <v>245</v>
      </c>
      <c r="D1317" s="53"/>
      <c r="E1317" s="53"/>
      <c r="F1317" s="53">
        <v>82</v>
      </c>
      <c r="G1317" s="53"/>
      <c r="H1317" s="53"/>
      <c r="I1317" s="55">
        <f t="shared" si="70"/>
        <v>82</v>
      </c>
      <c r="J1317" s="53"/>
      <c r="K1317" s="53">
        <v>11</v>
      </c>
      <c r="L1317" s="128">
        <v>0.72</v>
      </c>
      <c r="M1317" s="53">
        <v>37</v>
      </c>
      <c r="N1317" s="53"/>
      <c r="O1317" s="53">
        <v>29000</v>
      </c>
      <c r="P1317" s="53">
        <v>40700</v>
      </c>
    </row>
    <row r="1318" spans="1:16" x14ac:dyDescent="0.25">
      <c r="A1318" s="53" t="s">
        <v>61</v>
      </c>
      <c r="B1318" s="53" t="s">
        <v>185</v>
      </c>
      <c r="C1318" s="25" t="s">
        <v>227</v>
      </c>
      <c r="D1318" s="53"/>
      <c r="E1318" s="53"/>
      <c r="F1318" s="53">
        <v>86</v>
      </c>
      <c r="G1318" s="53"/>
      <c r="H1318" s="53"/>
      <c r="I1318" s="55">
        <f t="shared" si="70"/>
        <v>86</v>
      </c>
      <c r="J1318" s="53"/>
      <c r="K1318" s="53">
        <v>30</v>
      </c>
      <c r="L1318" s="128">
        <v>0.79</v>
      </c>
      <c r="M1318" s="53">
        <v>3</v>
      </c>
      <c r="N1318" s="53"/>
      <c r="O1318" s="53">
        <v>29000</v>
      </c>
      <c r="P1318" s="53">
        <v>40700</v>
      </c>
    </row>
    <row r="1319" spans="1:16" ht="30" x14ac:dyDescent="0.25">
      <c r="A1319" s="53" t="s">
        <v>61</v>
      </c>
      <c r="B1319" s="53" t="s">
        <v>186</v>
      </c>
      <c r="C1319" s="25" t="s">
        <v>822</v>
      </c>
      <c r="D1319" s="53"/>
      <c r="E1319" s="53"/>
      <c r="F1319" s="53">
        <v>10</v>
      </c>
      <c r="G1319" s="53"/>
      <c r="H1319" s="53"/>
      <c r="I1319" s="55">
        <v>10</v>
      </c>
      <c r="J1319" s="53"/>
      <c r="K1319" s="53">
        <v>5</v>
      </c>
      <c r="L1319" s="128">
        <v>0.9</v>
      </c>
      <c r="M1319" s="53">
        <v>1</v>
      </c>
      <c r="N1319" s="53"/>
      <c r="O1319" s="53">
        <v>42000</v>
      </c>
      <c r="P1319" s="53"/>
    </row>
    <row r="1320" spans="1:16" ht="30" x14ac:dyDescent="0.25">
      <c r="A1320" s="53" t="s">
        <v>61</v>
      </c>
      <c r="B1320" s="53" t="s">
        <v>186</v>
      </c>
      <c r="C1320" s="25" t="s">
        <v>358</v>
      </c>
      <c r="D1320" s="53"/>
      <c r="E1320" s="53"/>
      <c r="F1320" s="53">
        <v>18</v>
      </c>
      <c r="G1320" s="53"/>
      <c r="H1320" s="53"/>
      <c r="I1320" s="55">
        <v>18</v>
      </c>
      <c r="J1320" s="53"/>
      <c r="K1320" s="53">
        <v>7</v>
      </c>
      <c r="L1320" s="128">
        <v>0.95</v>
      </c>
      <c r="M1320" s="53">
        <v>1</v>
      </c>
      <c r="N1320" s="53"/>
      <c r="O1320" s="53">
        <v>42000</v>
      </c>
      <c r="P1320" s="53"/>
    </row>
    <row r="1321" spans="1:16" x14ac:dyDescent="0.25">
      <c r="A1321" s="53" t="s">
        <v>61</v>
      </c>
      <c r="B1321" s="53" t="s">
        <v>186</v>
      </c>
      <c r="C1321" s="25" t="s">
        <v>373</v>
      </c>
      <c r="D1321" s="53"/>
      <c r="E1321" s="53"/>
      <c r="F1321" s="53">
        <v>22</v>
      </c>
      <c r="G1321" s="53"/>
      <c r="H1321" s="53"/>
      <c r="I1321" s="55">
        <v>22</v>
      </c>
      <c r="J1321" s="53"/>
      <c r="K1321" s="53">
        <v>7</v>
      </c>
      <c r="L1321" s="128">
        <v>0.93</v>
      </c>
      <c r="M1321" s="53"/>
      <c r="N1321" s="53"/>
      <c r="O1321" s="53">
        <v>46000</v>
      </c>
      <c r="P1321" s="53"/>
    </row>
    <row r="1322" spans="1:16" x14ac:dyDescent="0.25">
      <c r="A1322" s="53" t="s">
        <v>61</v>
      </c>
      <c r="B1322" s="53" t="s">
        <v>186</v>
      </c>
      <c r="C1322" s="25" t="s">
        <v>189</v>
      </c>
      <c r="D1322" s="53"/>
      <c r="E1322" s="53"/>
      <c r="F1322" s="53">
        <v>14</v>
      </c>
      <c r="G1322" s="53"/>
      <c r="H1322" s="53"/>
      <c r="I1322" s="55">
        <v>14</v>
      </c>
      <c r="J1322" s="53"/>
      <c r="K1322" s="53">
        <v>9</v>
      </c>
      <c r="L1322" s="128">
        <v>0.91</v>
      </c>
      <c r="M1322" s="53">
        <v>1</v>
      </c>
      <c r="N1322" s="53"/>
      <c r="O1322" s="53">
        <v>42000</v>
      </c>
      <c r="P1322" s="53"/>
    </row>
    <row r="1323" spans="1:16" x14ac:dyDescent="0.25">
      <c r="A1323" s="53" t="s">
        <v>61</v>
      </c>
      <c r="B1323" s="53" t="s">
        <v>186</v>
      </c>
      <c r="C1323" s="25" t="s">
        <v>188</v>
      </c>
      <c r="D1323" s="53"/>
      <c r="E1323" s="53"/>
      <c r="F1323" s="53">
        <v>20</v>
      </c>
      <c r="G1323" s="53"/>
      <c r="H1323" s="53"/>
      <c r="I1323" s="55">
        <v>20</v>
      </c>
      <c r="J1323" s="53"/>
      <c r="K1323" s="53">
        <v>11</v>
      </c>
      <c r="L1323" s="128">
        <v>0.98</v>
      </c>
      <c r="M1323" s="53">
        <v>2</v>
      </c>
      <c r="N1323" s="53"/>
      <c r="O1323" s="53">
        <v>42000</v>
      </c>
      <c r="P1323" s="53"/>
    </row>
    <row r="1324" spans="1:16" x14ac:dyDescent="0.25">
      <c r="A1324" s="55" t="s">
        <v>61</v>
      </c>
      <c r="B1324" s="55"/>
      <c r="C1324" s="55" t="s">
        <v>222</v>
      </c>
      <c r="D1324" s="55"/>
      <c r="E1324" s="55"/>
      <c r="F1324" s="55">
        <f>F1307+F1308+F1309+F1310+F1311+F1312+F1313+F1314+F1315+F1316+F1317+F1318+F1319+F1320+F1321+F1322+F1323</f>
        <v>877</v>
      </c>
      <c r="G1324" s="55">
        <f>G1307+G1309+G1313+G1314+G1315+G1316</f>
        <v>795</v>
      </c>
      <c r="H1324" s="55"/>
      <c r="I1324" s="55">
        <f>I1307+I1308+I1309+I1310+I1311+I1312+I1313+I1314+I1315+I1316+I1317+I1318+I1319+I1320+I1321+I1322+I1323</f>
        <v>1672</v>
      </c>
      <c r="J1324" s="55"/>
      <c r="K1324" s="55">
        <f>K1307+K1309+K1310+K1311+K1312+K1313+K1314+K1315+K1316+K1317+K1318+K1319+K1320+K1321+K1322+K1323</f>
        <v>357</v>
      </c>
      <c r="L1324" s="172"/>
      <c r="M1324" s="55">
        <f>M1307+M1308+M1309+M1313+M1314+M1315+M1316+M1317+M1318+M1319+M1320+M1322+M1323</f>
        <v>392</v>
      </c>
      <c r="N1324" s="55"/>
      <c r="O1324" s="55"/>
      <c r="P1324" s="55"/>
    </row>
    <row r="1325" spans="1:16" x14ac:dyDescent="0.25">
      <c r="A1325" s="22" t="s">
        <v>154</v>
      </c>
    </row>
    <row r="1326" spans="1:16" x14ac:dyDescent="0.25">
      <c r="A1326" s="53" t="s">
        <v>62</v>
      </c>
      <c r="B1326" s="53" t="s">
        <v>266</v>
      </c>
      <c r="C1326" s="53" t="s">
        <v>341</v>
      </c>
      <c r="D1326" s="53">
        <v>0</v>
      </c>
      <c r="E1326" s="53">
        <v>0</v>
      </c>
      <c r="F1326" s="53">
        <v>4063</v>
      </c>
      <c r="G1326" s="53">
        <v>0</v>
      </c>
      <c r="H1326" s="53">
        <v>0</v>
      </c>
      <c r="I1326" s="55">
        <v>4063</v>
      </c>
      <c r="J1326" s="53">
        <v>0</v>
      </c>
      <c r="K1326" s="53">
        <v>151</v>
      </c>
      <c r="L1326" s="53"/>
      <c r="M1326" s="53">
        <v>2</v>
      </c>
      <c r="N1326" s="53">
        <v>4057</v>
      </c>
      <c r="O1326" s="53">
        <v>60000</v>
      </c>
      <c r="P1326" s="53" t="s">
        <v>445</v>
      </c>
    </row>
    <row r="1327" spans="1:16" x14ac:dyDescent="0.25">
      <c r="A1327" s="53" t="s">
        <v>62</v>
      </c>
      <c r="B1327" s="53"/>
      <c r="C1327" s="53" t="s">
        <v>350</v>
      </c>
      <c r="D1327" s="53">
        <v>0</v>
      </c>
      <c r="E1327" s="53">
        <v>0</v>
      </c>
      <c r="F1327" s="53">
        <v>83</v>
      </c>
      <c r="G1327" s="53">
        <v>0</v>
      </c>
      <c r="H1327" s="53">
        <v>0</v>
      </c>
      <c r="I1327" s="55">
        <v>83</v>
      </c>
      <c r="J1327" s="53">
        <v>0</v>
      </c>
      <c r="K1327" s="53">
        <v>16</v>
      </c>
      <c r="L1327" s="128">
        <v>0.6</v>
      </c>
      <c r="M1327" s="53">
        <v>32</v>
      </c>
      <c r="N1327" s="53">
        <v>22</v>
      </c>
      <c r="O1327" s="53">
        <v>55000</v>
      </c>
      <c r="P1327" s="53" t="s">
        <v>446</v>
      </c>
    </row>
    <row r="1328" spans="1:16" x14ac:dyDescent="0.25">
      <c r="A1328" s="55" t="s">
        <v>62</v>
      </c>
      <c r="B1328" s="55"/>
      <c r="C1328" s="55" t="s">
        <v>222</v>
      </c>
      <c r="D1328" s="55">
        <v>0</v>
      </c>
      <c r="E1328" s="55">
        <v>0</v>
      </c>
      <c r="F1328" s="55">
        <v>4146</v>
      </c>
      <c r="G1328" s="55">
        <v>0</v>
      </c>
      <c r="H1328" s="55">
        <v>0</v>
      </c>
      <c r="I1328" s="55">
        <v>4146</v>
      </c>
      <c r="J1328" s="55">
        <v>0</v>
      </c>
      <c r="K1328" s="55">
        <v>167</v>
      </c>
      <c r="L1328" s="55"/>
      <c r="M1328" s="55">
        <v>34</v>
      </c>
      <c r="N1328" s="55">
        <v>4079</v>
      </c>
      <c r="O1328" s="55"/>
      <c r="P1328" s="55"/>
    </row>
    <row r="1329" spans="1:16" x14ac:dyDescent="0.25">
      <c r="A1329" t="s">
        <v>155</v>
      </c>
    </row>
    <row r="1330" spans="1:16" x14ac:dyDescent="0.25">
      <c r="A1330" s="53" t="s">
        <v>1107</v>
      </c>
      <c r="B1330" s="53" t="s">
        <v>186</v>
      </c>
      <c r="C1330" s="53" t="s">
        <v>188</v>
      </c>
      <c r="D1330" s="53">
        <v>0</v>
      </c>
      <c r="E1330" s="53">
        <v>22</v>
      </c>
      <c r="F1330" s="53">
        <v>0</v>
      </c>
      <c r="G1330" s="53">
        <v>0</v>
      </c>
      <c r="H1330" s="53">
        <v>0</v>
      </c>
      <c r="I1330" s="55">
        <v>22</v>
      </c>
      <c r="J1330" s="53">
        <v>20</v>
      </c>
      <c r="K1330" s="53">
        <v>0</v>
      </c>
      <c r="L1330" s="53"/>
      <c r="M1330" s="53">
        <v>5</v>
      </c>
      <c r="N1330" s="53">
        <v>9</v>
      </c>
      <c r="O1330" s="53">
        <v>0</v>
      </c>
      <c r="P1330" s="53">
        <v>0</v>
      </c>
    </row>
    <row r="1331" spans="1:16" x14ac:dyDescent="0.25">
      <c r="A1331" s="53" t="s">
        <v>1107</v>
      </c>
      <c r="B1331" s="53" t="s">
        <v>186</v>
      </c>
      <c r="C1331" s="53" t="s">
        <v>269</v>
      </c>
      <c r="D1331" s="53">
        <v>0</v>
      </c>
      <c r="E1331" s="53">
        <v>29</v>
      </c>
      <c r="F1331" s="53">
        <v>0</v>
      </c>
      <c r="G1331" s="53">
        <v>0</v>
      </c>
      <c r="H1331" s="53">
        <v>0</v>
      </c>
      <c r="I1331" s="55">
        <v>29</v>
      </c>
      <c r="J1331" s="53">
        <v>27</v>
      </c>
      <c r="K1331" s="53">
        <v>0</v>
      </c>
      <c r="L1331" s="53"/>
      <c r="M1331" s="53">
        <v>16</v>
      </c>
      <c r="N1331" s="53">
        <v>6</v>
      </c>
      <c r="O1331" s="53">
        <v>0</v>
      </c>
      <c r="P1331" s="53">
        <v>0</v>
      </c>
    </row>
    <row r="1332" spans="1:16" x14ac:dyDescent="0.25">
      <c r="A1332" s="55" t="s">
        <v>1107</v>
      </c>
      <c r="B1332" s="55"/>
      <c r="C1332" s="55"/>
      <c r="D1332" s="55"/>
      <c r="E1332" s="55">
        <f t="shared" ref="E1332:K1332" si="71">SUM(E1330:E1331)</f>
        <v>51</v>
      </c>
      <c r="F1332" s="55">
        <f t="shared" si="71"/>
        <v>0</v>
      </c>
      <c r="G1332" s="55">
        <f t="shared" si="71"/>
        <v>0</v>
      </c>
      <c r="H1332" s="55">
        <f t="shared" si="71"/>
        <v>0</v>
      </c>
      <c r="I1332" s="55">
        <f t="shared" si="71"/>
        <v>51</v>
      </c>
      <c r="J1332" s="55">
        <f t="shared" si="71"/>
        <v>47</v>
      </c>
      <c r="K1332" s="55">
        <f t="shared" si="71"/>
        <v>0</v>
      </c>
      <c r="L1332" s="55"/>
      <c r="M1332" s="55">
        <f>SUM(M1330:M1331)</f>
        <v>21</v>
      </c>
      <c r="N1332" s="55">
        <f>SUM(N1330:N1331)</f>
        <v>15</v>
      </c>
      <c r="O1332" s="55"/>
      <c r="P1332" s="55"/>
    </row>
    <row r="1333" spans="1:16" x14ac:dyDescent="0.25">
      <c r="A1333" t="s">
        <v>156</v>
      </c>
    </row>
    <row r="1334" spans="1:16" x14ac:dyDescent="0.25">
      <c r="A1334" s="53" t="s">
        <v>1083</v>
      </c>
      <c r="B1334" s="53" t="s">
        <v>185</v>
      </c>
      <c r="C1334" s="53" t="s">
        <v>190</v>
      </c>
      <c r="D1334" s="53"/>
      <c r="E1334" s="53"/>
      <c r="F1334" s="53">
        <v>98</v>
      </c>
      <c r="G1334" s="53"/>
      <c r="H1334" s="53"/>
      <c r="I1334" s="55">
        <f>SUM(D1334:H1334)</f>
        <v>98</v>
      </c>
      <c r="J1334" s="53"/>
      <c r="K1334" s="53">
        <v>32</v>
      </c>
      <c r="L1334" s="53">
        <v>60</v>
      </c>
      <c r="M1334" s="53">
        <v>2</v>
      </c>
      <c r="N1334" s="53"/>
      <c r="O1334" s="53">
        <v>26360</v>
      </c>
      <c r="P1334" s="53"/>
    </row>
    <row r="1335" spans="1:16" x14ac:dyDescent="0.25">
      <c r="A1335" s="53" t="s">
        <v>1083</v>
      </c>
      <c r="B1335" s="53" t="s">
        <v>185</v>
      </c>
      <c r="C1335" s="53" t="s">
        <v>428</v>
      </c>
      <c r="D1335" s="53"/>
      <c r="E1335" s="53"/>
      <c r="F1335" s="53">
        <v>98</v>
      </c>
      <c r="G1335" s="53"/>
      <c r="H1335" s="53"/>
      <c r="I1335" s="55">
        <f t="shared" ref="I1335:I1345" si="72">SUM(D1335:H1335)</f>
        <v>98</v>
      </c>
      <c r="J1335" s="53"/>
      <c r="K1335" s="53">
        <v>34</v>
      </c>
      <c r="L1335" s="53">
        <v>60</v>
      </c>
      <c r="M1335" s="53">
        <v>6</v>
      </c>
      <c r="N1335" s="53"/>
      <c r="O1335" s="53">
        <v>26360</v>
      </c>
      <c r="P1335" s="53"/>
    </row>
    <row r="1336" spans="1:16" ht="30" x14ac:dyDescent="0.25">
      <c r="A1336" s="25" t="s">
        <v>1083</v>
      </c>
      <c r="B1336" s="25" t="s">
        <v>185</v>
      </c>
      <c r="C1336" s="25" t="s">
        <v>840</v>
      </c>
      <c r="D1336" s="25"/>
      <c r="E1336" s="25"/>
      <c r="F1336" s="25">
        <v>92</v>
      </c>
      <c r="G1336" s="25"/>
      <c r="H1336" s="25"/>
      <c r="I1336" s="174">
        <f t="shared" si="72"/>
        <v>92</v>
      </c>
      <c r="J1336" s="25"/>
      <c r="K1336" s="25">
        <v>39</v>
      </c>
      <c r="L1336" s="25">
        <v>70</v>
      </c>
      <c r="M1336" s="25">
        <v>1</v>
      </c>
      <c r="N1336" s="25"/>
      <c r="O1336" s="25">
        <v>26360</v>
      </c>
      <c r="P1336" s="25"/>
    </row>
    <row r="1337" spans="1:16" ht="30" x14ac:dyDescent="0.25">
      <c r="A1337" s="25" t="s">
        <v>1083</v>
      </c>
      <c r="B1337" s="25" t="s">
        <v>185</v>
      </c>
      <c r="C1337" s="25" t="s">
        <v>685</v>
      </c>
      <c r="D1337" s="25"/>
      <c r="E1337" s="25"/>
      <c r="F1337" s="25">
        <v>22</v>
      </c>
      <c r="G1337" s="25"/>
      <c r="H1337" s="25"/>
      <c r="I1337" s="174">
        <f t="shared" si="72"/>
        <v>22</v>
      </c>
      <c r="J1337" s="25"/>
      <c r="K1337" s="25">
        <v>12</v>
      </c>
      <c r="L1337" s="25">
        <v>70</v>
      </c>
      <c r="M1337" s="25">
        <v>2</v>
      </c>
      <c r="N1337" s="25"/>
      <c r="O1337" s="25">
        <v>26360</v>
      </c>
      <c r="P1337" s="25"/>
    </row>
    <row r="1338" spans="1:16" ht="30" x14ac:dyDescent="0.25">
      <c r="A1338" s="25" t="s">
        <v>1083</v>
      </c>
      <c r="B1338" s="25" t="s">
        <v>185</v>
      </c>
      <c r="C1338" s="25" t="s">
        <v>1086</v>
      </c>
      <c r="D1338" s="25"/>
      <c r="E1338" s="25"/>
      <c r="F1338" s="25">
        <v>104</v>
      </c>
      <c r="G1338" s="25" t="s">
        <v>1111</v>
      </c>
      <c r="H1338" s="25"/>
      <c r="I1338" s="174">
        <f t="shared" si="72"/>
        <v>104</v>
      </c>
      <c r="J1338" s="25"/>
      <c r="K1338" s="25">
        <v>33</v>
      </c>
      <c r="L1338" s="25">
        <v>80</v>
      </c>
      <c r="M1338" s="25">
        <v>10</v>
      </c>
      <c r="N1338" s="25"/>
      <c r="O1338" s="25">
        <v>26360</v>
      </c>
      <c r="P1338" s="25"/>
    </row>
    <row r="1339" spans="1:16" ht="30" x14ac:dyDescent="0.25">
      <c r="A1339" s="25" t="s">
        <v>1083</v>
      </c>
      <c r="B1339" s="25" t="s">
        <v>185</v>
      </c>
      <c r="C1339" s="25" t="s">
        <v>848</v>
      </c>
      <c r="D1339" s="25"/>
      <c r="E1339" s="25"/>
      <c r="F1339" s="25">
        <v>64</v>
      </c>
      <c r="G1339" s="25">
        <v>95</v>
      </c>
      <c r="H1339" s="25"/>
      <c r="I1339" s="174">
        <f t="shared" si="72"/>
        <v>159</v>
      </c>
      <c r="J1339" s="25"/>
      <c r="K1339" s="25">
        <v>52</v>
      </c>
      <c r="L1339" s="25">
        <v>85</v>
      </c>
      <c r="M1339" s="25">
        <v>6</v>
      </c>
      <c r="N1339" s="25"/>
      <c r="O1339" s="25">
        <v>26360</v>
      </c>
      <c r="P1339" s="25"/>
    </row>
    <row r="1340" spans="1:16" x14ac:dyDescent="0.25">
      <c r="A1340" s="25" t="s">
        <v>1083</v>
      </c>
      <c r="B1340" s="25" t="s">
        <v>185</v>
      </c>
      <c r="C1340" s="25" t="s">
        <v>1084</v>
      </c>
      <c r="D1340" s="25"/>
      <c r="E1340" s="25"/>
      <c r="F1340" s="25">
        <v>48</v>
      </c>
      <c r="G1340" s="25">
        <v>71</v>
      </c>
      <c r="H1340" s="25"/>
      <c r="I1340" s="174">
        <f t="shared" si="72"/>
        <v>119</v>
      </c>
      <c r="J1340" s="25"/>
      <c r="K1340" s="25">
        <v>33</v>
      </c>
      <c r="L1340" s="25">
        <v>88</v>
      </c>
      <c r="M1340" s="25"/>
      <c r="N1340" s="25"/>
      <c r="O1340" s="25">
        <v>26360</v>
      </c>
      <c r="P1340" s="25"/>
    </row>
    <row r="1341" spans="1:16" ht="30" x14ac:dyDescent="0.25">
      <c r="A1341" s="25" t="s">
        <v>1083</v>
      </c>
      <c r="B1341" s="25" t="s">
        <v>185</v>
      </c>
      <c r="C1341" s="25" t="s">
        <v>1085</v>
      </c>
      <c r="D1341" s="25"/>
      <c r="E1341" s="25"/>
      <c r="F1341" s="25">
        <v>91</v>
      </c>
      <c r="G1341" s="25">
        <v>166</v>
      </c>
      <c r="H1341" s="25"/>
      <c r="I1341" s="174">
        <f t="shared" si="72"/>
        <v>257</v>
      </c>
      <c r="J1341" s="25"/>
      <c r="K1341" s="25">
        <v>150</v>
      </c>
      <c r="L1341" s="25">
        <v>91</v>
      </c>
      <c r="M1341" s="25">
        <v>10</v>
      </c>
      <c r="N1341" s="25"/>
      <c r="O1341" s="25">
        <v>26360</v>
      </c>
      <c r="P1341" s="25"/>
    </row>
    <row r="1342" spans="1:16" x14ac:dyDescent="0.25">
      <c r="A1342" s="25" t="s">
        <v>1083</v>
      </c>
      <c r="B1342" s="25" t="s">
        <v>186</v>
      </c>
      <c r="C1342" s="25" t="s">
        <v>190</v>
      </c>
      <c r="D1342" s="25"/>
      <c r="E1342" s="25"/>
      <c r="F1342" s="25">
        <v>26</v>
      </c>
      <c r="G1342" s="25"/>
      <c r="H1342" s="25"/>
      <c r="I1342" s="174">
        <f t="shared" si="72"/>
        <v>26</v>
      </c>
      <c r="J1342" s="25"/>
      <c r="K1342" s="25">
        <v>16</v>
      </c>
      <c r="L1342" s="25">
        <v>60</v>
      </c>
      <c r="M1342" s="25"/>
      <c r="N1342" s="25"/>
      <c r="O1342" s="25">
        <v>21000</v>
      </c>
      <c r="P1342" s="25"/>
    </row>
    <row r="1343" spans="1:16" ht="30" x14ac:dyDescent="0.25">
      <c r="A1343" s="25" t="s">
        <v>1083</v>
      </c>
      <c r="B1343" s="25" t="s">
        <v>186</v>
      </c>
      <c r="C1343" s="25" t="s">
        <v>1086</v>
      </c>
      <c r="D1343" s="25"/>
      <c r="E1343" s="25"/>
      <c r="F1343" s="25">
        <v>27</v>
      </c>
      <c r="G1343" s="25"/>
      <c r="H1343" s="25"/>
      <c r="I1343" s="174">
        <f t="shared" si="72"/>
        <v>27</v>
      </c>
      <c r="J1343" s="25"/>
      <c r="K1343" s="25">
        <v>12</v>
      </c>
      <c r="L1343" s="25">
        <v>82</v>
      </c>
      <c r="M1343" s="25"/>
      <c r="N1343" s="25"/>
      <c r="O1343" s="25">
        <v>21000</v>
      </c>
      <c r="P1343" s="25"/>
    </row>
    <row r="1344" spans="1:16" ht="30" x14ac:dyDescent="0.25">
      <c r="A1344" s="25" t="s">
        <v>1083</v>
      </c>
      <c r="B1344" s="25" t="s">
        <v>186</v>
      </c>
      <c r="C1344" s="25" t="s">
        <v>1085</v>
      </c>
      <c r="D1344" s="25"/>
      <c r="E1344" s="25"/>
      <c r="F1344" s="25">
        <v>16</v>
      </c>
      <c r="G1344" s="25"/>
      <c r="H1344" s="25"/>
      <c r="I1344" s="174">
        <f t="shared" si="72"/>
        <v>16</v>
      </c>
      <c r="J1344" s="25"/>
      <c r="K1344" s="25">
        <v>10</v>
      </c>
      <c r="L1344" s="25">
        <v>89</v>
      </c>
      <c r="M1344" s="25"/>
      <c r="N1344" s="25"/>
      <c r="O1344" s="25">
        <v>21000</v>
      </c>
      <c r="P1344" s="25"/>
    </row>
    <row r="1345" spans="1:16" ht="30" x14ac:dyDescent="0.25">
      <c r="A1345" s="25" t="s">
        <v>1083</v>
      </c>
      <c r="B1345" s="25" t="s">
        <v>186</v>
      </c>
      <c r="C1345" s="25" t="s">
        <v>848</v>
      </c>
      <c r="D1345" s="25"/>
      <c r="E1345" s="25"/>
      <c r="F1345" s="25">
        <v>20</v>
      </c>
      <c r="G1345" s="25"/>
      <c r="H1345" s="25"/>
      <c r="I1345" s="174">
        <f t="shared" si="72"/>
        <v>20</v>
      </c>
      <c r="J1345" s="25"/>
      <c r="K1345" s="25">
        <v>8</v>
      </c>
      <c r="L1345" s="25">
        <v>93</v>
      </c>
      <c r="M1345" s="25"/>
      <c r="N1345" s="25"/>
      <c r="O1345" s="25">
        <v>21000</v>
      </c>
      <c r="P1345" s="25"/>
    </row>
    <row r="1346" spans="1:16" x14ac:dyDescent="0.25">
      <c r="A1346" s="174" t="s">
        <v>1083</v>
      </c>
      <c r="B1346" s="174"/>
      <c r="C1346" s="174" t="s">
        <v>222</v>
      </c>
      <c r="D1346" s="174"/>
      <c r="E1346" s="174"/>
      <c r="F1346" s="174">
        <f t="shared" ref="F1346:K1346" si="73">SUM(F1333:F1345)</f>
        <v>706</v>
      </c>
      <c r="G1346" s="174">
        <f t="shared" si="73"/>
        <v>332</v>
      </c>
      <c r="H1346" s="174">
        <f t="shared" si="73"/>
        <v>0</v>
      </c>
      <c r="I1346" s="174">
        <f t="shared" si="73"/>
        <v>1038</v>
      </c>
      <c r="J1346" s="174">
        <f t="shared" si="73"/>
        <v>0</v>
      </c>
      <c r="K1346" s="174">
        <f t="shared" si="73"/>
        <v>431</v>
      </c>
      <c r="L1346" s="174"/>
      <c r="M1346" s="174">
        <f>SUM(M1333:M1345)</f>
        <v>37</v>
      </c>
      <c r="N1346" s="174">
        <f>SUM(N1333:N1345)</f>
        <v>0</v>
      </c>
      <c r="O1346" s="174"/>
      <c r="P1346" s="174"/>
    </row>
    <row r="1347" spans="1:16" x14ac:dyDescent="0.25">
      <c r="A1347" t="s">
        <v>157</v>
      </c>
    </row>
    <row r="1349" spans="1:16" x14ac:dyDescent="0.25">
      <c r="A1349" s="22" t="s">
        <v>158</v>
      </c>
    </row>
    <row r="1350" spans="1:16" x14ac:dyDescent="0.25">
      <c r="A1350" s="53" t="s">
        <v>65</v>
      </c>
      <c r="B1350" s="53" t="s">
        <v>185</v>
      </c>
      <c r="C1350" s="53" t="s">
        <v>188</v>
      </c>
      <c r="D1350" s="53"/>
      <c r="E1350" s="53"/>
      <c r="F1350" s="53">
        <v>130</v>
      </c>
      <c r="G1350" s="53" t="s">
        <v>284</v>
      </c>
      <c r="H1350" s="53" t="s">
        <v>284</v>
      </c>
      <c r="I1350" s="53">
        <v>130</v>
      </c>
      <c r="J1350" s="53" t="s">
        <v>284</v>
      </c>
      <c r="K1350" s="53">
        <v>33</v>
      </c>
      <c r="L1350" s="128">
        <v>0.3</v>
      </c>
      <c r="M1350" s="53">
        <v>6</v>
      </c>
      <c r="N1350" s="53">
        <v>1</v>
      </c>
      <c r="O1350" s="53">
        <v>29000</v>
      </c>
      <c r="P1350" s="53" t="s">
        <v>498</v>
      </c>
    </row>
    <row r="1351" spans="1:16" x14ac:dyDescent="0.25">
      <c r="A1351" s="55" t="s">
        <v>65</v>
      </c>
      <c r="B1351" s="55"/>
      <c r="C1351" s="55" t="s">
        <v>184</v>
      </c>
      <c r="D1351" s="55"/>
      <c r="E1351" s="55"/>
      <c r="F1351" s="55">
        <v>130</v>
      </c>
      <c r="G1351" s="55"/>
      <c r="H1351" s="55"/>
      <c r="I1351" s="55">
        <v>130</v>
      </c>
      <c r="J1351" s="55"/>
      <c r="K1351" s="55">
        <v>33</v>
      </c>
      <c r="L1351" s="55"/>
      <c r="M1351" s="55">
        <v>6</v>
      </c>
      <c r="N1351" s="55">
        <v>1</v>
      </c>
      <c r="O1351" s="55"/>
      <c r="P1351" s="55"/>
    </row>
    <row r="1352" spans="1:16" x14ac:dyDescent="0.25">
      <c r="A1352" t="s">
        <v>159</v>
      </c>
    </row>
    <row r="1353" spans="1:16" x14ac:dyDescent="0.25">
      <c r="A1353" s="53" t="s">
        <v>66</v>
      </c>
      <c r="B1353" s="53" t="s">
        <v>185</v>
      </c>
      <c r="C1353" s="53" t="s">
        <v>188</v>
      </c>
      <c r="D1353" s="53"/>
      <c r="E1353" s="53"/>
      <c r="F1353" s="53">
        <v>22</v>
      </c>
      <c r="G1353" s="53">
        <v>10</v>
      </c>
      <c r="H1353" s="53"/>
      <c r="I1353" s="53">
        <v>32</v>
      </c>
      <c r="J1353" s="53"/>
      <c r="K1353" s="53"/>
      <c r="L1353" s="53"/>
      <c r="M1353" s="53"/>
      <c r="N1353" s="53"/>
      <c r="O1353" s="53">
        <v>26000</v>
      </c>
      <c r="P1353" s="53">
        <v>42000</v>
      </c>
    </row>
    <row r="1354" spans="1:16" x14ac:dyDescent="0.25">
      <c r="A1354" s="55" t="s">
        <v>66</v>
      </c>
      <c r="B1354" s="55"/>
      <c r="C1354" s="55"/>
      <c r="D1354" s="55"/>
      <c r="E1354" s="55"/>
      <c r="F1354" s="55">
        <v>22</v>
      </c>
      <c r="G1354" s="55">
        <v>10</v>
      </c>
      <c r="H1354" s="55"/>
      <c r="I1354" s="55">
        <v>32</v>
      </c>
      <c r="J1354" s="55"/>
      <c r="K1354" s="55"/>
      <c r="L1354" s="55"/>
      <c r="M1354" s="55"/>
      <c r="N1354" s="55"/>
      <c r="O1354" s="55"/>
      <c r="P1354" s="55"/>
    </row>
    <row r="1355" spans="1:16" x14ac:dyDescent="0.25">
      <c r="A1355" s="22" t="s">
        <v>160</v>
      </c>
    </row>
    <row r="1356" spans="1:16" x14ac:dyDescent="0.25">
      <c r="A1356" s="53" t="s">
        <v>67</v>
      </c>
      <c r="B1356" s="53" t="s">
        <v>266</v>
      </c>
      <c r="C1356" s="53" t="s">
        <v>1087</v>
      </c>
      <c r="D1356" s="53"/>
      <c r="E1356" s="53"/>
      <c r="F1356" s="53">
        <v>1925</v>
      </c>
      <c r="G1356" s="53"/>
      <c r="H1356" s="53">
        <v>0</v>
      </c>
      <c r="I1356" s="53">
        <f>SUM(D1356:H1356)</f>
        <v>1925</v>
      </c>
      <c r="J1356" s="53"/>
      <c r="K1356" s="53">
        <v>33</v>
      </c>
      <c r="L1356" s="53"/>
      <c r="M1356" s="53">
        <v>159</v>
      </c>
      <c r="N1356" s="53">
        <v>1780</v>
      </c>
      <c r="O1356" s="53">
        <v>70000</v>
      </c>
      <c r="P1356" s="53" t="s">
        <v>1088</v>
      </c>
    </row>
    <row r="1357" spans="1:16" x14ac:dyDescent="0.25">
      <c r="A1357" s="53" t="s">
        <v>67</v>
      </c>
      <c r="B1357" s="53" t="s">
        <v>266</v>
      </c>
      <c r="C1357" s="53" t="s">
        <v>350</v>
      </c>
      <c r="D1357" s="53"/>
      <c r="E1357" s="53"/>
      <c r="F1357" s="53">
        <v>160</v>
      </c>
      <c r="G1357" s="53"/>
      <c r="H1357" s="53"/>
      <c r="I1357" s="53">
        <f>SUM(D1357:H1357)</f>
        <v>160</v>
      </c>
      <c r="J1357" s="53"/>
      <c r="K1357" s="53"/>
      <c r="L1357" s="53"/>
      <c r="M1357" s="53">
        <v>160</v>
      </c>
      <c r="N1357" s="53"/>
      <c r="O1357" s="53">
        <v>70000</v>
      </c>
      <c r="P1357" s="53" t="s">
        <v>1088</v>
      </c>
    </row>
    <row r="1358" spans="1:16" x14ac:dyDescent="0.25">
      <c r="A1358" s="53" t="s">
        <v>67</v>
      </c>
      <c r="B1358" s="53" t="s">
        <v>266</v>
      </c>
      <c r="C1358" s="53" t="s">
        <v>342</v>
      </c>
      <c r="D1358" s="53"/>
      <c r="E1358" s="53"/>
      <c r="F1358" s="53"/>
      <c r="G1358" s="53"/>
      <c r="H1358" s="53">
        <v>14</v>
      </c>
      <c r="I1358" s="53">
        <f>SUM(D1358:H1358)</f>
        <v>14</v>
      </c>
      <c r="J1358" s="53"/>
      <c r="K1358" s="53"/>
      <c r="L1358" s="53"/>
      <c r="M1358" s="53">
        <v>0</v>
      </c>
      <c r="N1358" s="53"/>
      <c r="O1358" s="53">
        <v>70000</v>
      </c>
      <c r="P1358" s="53" t="s">
        <v>1088</v>
      </c>
    </row>
    <row r="1359" spans="1:16" x14ac:dyDescent="0.25">
      <c r="A1359" s="55" t="s">
        <v>67</v>
      </c>
      <c r="B1359" s="55"/>
      <c r="C1359" s="55"/>
      <c r="D1359" s="55"/>
      <c r="E1359" s="55"/>
      <c r="F1359" s="55">
        <f>SUM(F1356:F1358)</f>
        <v>2085</v>
      </c>
      <c r="G1359" s="55"/>
      <c r="H1359" s="55">
        <f>SUM(H1356:H1358)</f>
        <v>14</v>
      </c>
      <c r="I1359" s="55">
        <f>SUM(D1359:H1359)</f>
        <v>2099</v>
      </c>
      <c r="J1359" s="55"/>
      <c r="K1359" s="55">
        <v>33</v>
      </c>
      <c r="L1359" s="55"/>
      <c r="M1359" s="55">
        <f>SUM(M1356:M1358)</f>
        <v>319</v>
      </c>
      <c r="N1359" s="55">
        <v>1780</v>
      </c>
      <c r="O1359" s="55"/>
      <c r="P1359" s="55"/>
    </row>
    <row r="1360" spans="1:16" x14ac:dyDescent="0.25">
      <c r="A1360" s="22" t="s">
        <v>161</v>
      </c>
    </row>
    <row r="1361" spans="1:16" x14ac:dyDescent="0.25">
      <c r="A1361" s="53" t="s">
        <v>68</v>
      </c>
      <c r="B1361" s="53" t="s">
        <v>266</v>
      </c>
      <c r="C1361" s="53" t="s">
        <v>341</v>
      </c>
      <c r="D1361" s="53"/>
      <c r="E1361" s="53"/>
      <c r="F1361" s="53">
        <v>508</v>
      </c>
      <c r="G1361" s="53"/>
      <c r="H1361" s="53"/>
      <c r="I1361" s="53">
        <v>508</v>
      </c>
      <c r="J1361" s="53"/>
      <c r="K1361" s="53"/>
      <c r="L1361" s="53"/>
      <c r="M1361" s="53"/>
      <c r="N1361" s="53">
        <v>508</v>
      </c>
      <c r="O1361" s="53"/>
      <c r="P1361" s="53" t="s">
        <v>1089</v>
      </c>
    </row>
    <row r="1362" spans="1:16" x14ac:dyDescent="0.25">
      <c r="A1362" s="55" t="s">
        <v>68</v>
      </c>
      <c r="B1362" s="55"/>
      <c r="C1362" s="55"/>
      <c r="D1362" s="55"/>
      <c r="E1362" s="55"/>
      <c r="F1362" s="55">
        <v>508</v>
      </c>
      <c r="G1362" s="55"/>
      <c r="H1362" s="55"/>
      <c r="I1362" s="55">
        <v>508</v>
      </c>
      <c r="J1362" s="55"/>
      <c r="K1362" s="55"/>
      <c r="L1362" s="55"/>
      <c r="M1362" s="55"/>
      <c r="N1362" s="55">
        <v>508</v>
      </c>
      <c r="O1362" s="55"/>
      <c r="P1362" s="55"/>
    </row>
    <row r="1363" spans="1:16" x14ac:dyDescent="0.25">
      <c r="A1363" s="22" t="s">
        <v>162</v>
      </c>
    </row>
    <row r="1364" spans="1:16" x14ac:dyDescent="0.25">
      <c r="A1364" s="53" t="s">
        <v>69</v>
      </c>
      <c r="B1364" s="53" t="s">
        <v>185</v>
      </c>
      <c r="C1364" s="53" t="s">
        <v>190</v>
      </c>
      <c r="D1364" s="53"/>
      <c r="E1364" s="53"/>
      <c r="F1364" s="53">
        <v>36</v>
      </c>
      <c r="G1364" s="53">
        <v>6</v>
      </c>
      <c r="H1364" s="53">
        <v>0</v>
      </c>
      <c r="I1364" s="55">
        <f t="shared" ref="I1364:I1369" si="74">SUM(D1364:H1364)</f>
        <v>42</v>
      </c>
      <c r="J1364" s="53" t="s">
        <v>284</v>
      </c>
      <c r="K1364" s="53">
        <v>20</v>
      </c>
      <c r="L1364" s="53"/>
      <c r="M1364" s="53">
        <v>1</v>
      </c>
      <c r="N1364" s="53"/>
      <c r="O1364" s="53">
        <v>25250</v>
      </c>
      <c r="P1364" s="53">
        <v>32000</v>
      </c>
    </row>
    <row r="1365" spans="1:16" x14ac:dyDescent="0.25">
      <c r="A1365" s="53" t="s">
        <v>69</v>
      </c>
      <c r="B1365" s="53" t="s">
        <v>185</v>
      </c>
      <c r="C1365" s="53" t="s">
        <v>189</v>
      </c>
      <c r="D1365" s="53"/>
      <c r="E1365" s="53"/>
      <c r="F1365" s="53">
        <v>32</v>
      </c>
      <c r="G1365" s="53">
        <v>10</v>
      </c>
      <c r="H1365" s="53"/>
      <c r="I1365" s="55">
        <f t="shared" si="74"/>
        <v>42</v>
      </c>
      <c r="J1365" s="53" t="s">
        <v>284</v>
      </c>
      <c r="K1365" s="53">
        <v>7</v>
      </c>
      <c r="L1365" s="53"/>
      <c r="M1365" s="53">
        <v>25</v>
      </c>
      <c r="N1365" s="53"/>
      <c r="O1365" s="53">
        <v>24125</v>
      </c>
      <c r="P1365" s="53">
        <v>32000</v>
      </c>
    </row>
    <row r="1366" spans="1:16" x14ac:dyDescent="0.25">
      <c r="A1366" s="53" t="s">
        <v>69</v>
      </c>
      <c r="B1366" s="53" t="s">
        <v>185</v>
      </c>
      <c r="C1366" s="53" t="s">
        <v>244</v>
      </c>
      <c r="D1366" s="53"/>
      <c r="E1366" s="53"/>
      <c r="F1366" s="53">
        <v>7</v>
      </c>
      <c r="G1366" s="53">
        <v>8</v>
      </c>
      <c r="H1366" s="53"/>
      <c r="I1366" s="55">
        <f t="shared" si="74"/>
        <v>15</v>
      </c>
      <c r="J1366" s="53" t="s">
        <v>284</v>
      </c>
      <c r="K1366" s="53"/>
      <c r="L1366" s="53"/>
      <c r="M1366" s="53">
        <v>8</v>
      </c>
      <c r="N1366" s="53"/>
      <c r="O1366" s="53">
        <v>24667</v>
      </c>
      <c r="P1366" s="53">
        <v>32000</v>
      </c>
    </row>
    <row r="1367" spans="1:16" x14ac:dyDescent="0.25">
      <c r="A1367" s="53" t="s">
        <v>69</v>
      </c>
      <c r="B1367" s="53" t="s">
        <v>185</v>
      </c>
      <c r="C1367" s="53" t="s">
        <v>448</v>
      </c>
      <c r="D1367" s="53"/>
      <c r="E1367" s="53"/>
      <c r="F1367" s="53">
        <v>79</v>
      </c>
      <c r="G1367" s="53"/>
      <c r="H1367" s="53"/>
      <c r="I1367" s="55">
        <f t="shared" si="74"/>
        <v>79</v>
      </c>
      <c r="J1367" s="53"/>
      <c r="K1367" s="53"/>
      <c r="L1367" s="53"/>
      <c r="M1367" s="53">
        <v>75</v>
      </c>
      <c r="N1367" s="53"/>
      <c r="O1367" s="53">
        <v>26333</v>
      </c>
      <c r="P1367" s="53">
        <v>34000</v>
      </c>
    </row>
    <row r="1368" spans="1:16" x14ac:dyDescent="0.25">
      <c r="A1368" s="53" t="s">
        <v>69</v>
      </c>
      <c r="B1368" s="53" t="s">
        <v>185</v>
      </c>
      <c r="C1368" s="53" t="s">
        <v>449</v>
      </c>
      <c r="D1368" s="53"/>
      <c r="E1368" s="53"/>
      <c r="F1368" s="53">
        <v>25</v>
      </c>
      <c r="G1368" s="53"/>
      <c r="H1368" s="53"/>
      <c r="I1368" s="55">
        <f t="shared" si="74"/>
        <v>25</v>
      </c>
      <c r="J1368" s="53"/>
      <c r="K1368" s="53"/>
      <c r="L1368" s="53"/>
      <c r="M1368" s="53">
        <v>25</v>
      </c>
      <c r="N1368" s="53"/>
      <c r="O1368" s="53">
        <v>26333</v>
      </c>
      <c r="P1368" s="53">
        <v>34000</v>
      </c>
    </row>
    <row r="1369" spans="1:16" x14ac:dyDescent="0.25">
      <c r="A1369" s="53" t="s">
        <v>69</v>
      </c>
      <c r="B1369" s="53" t="s">
        <v>185</v>
      </c>
      <c r="C1369" s="53" t="s">
        <v>245</v>
      </c>
      <c r="D1369" s="53"/>
      <c r="E1369" s="53"/>
      <c r="F1369" s="53">
        <v>25</v>
      </c>
      <c r="G1369" s="53"/>
      <c r="H1369" s="53"/>
      <c r="I1369" s="55">
        <f t="shared" si="74"/>
        <v>25</v>
      </c>
      <c r="J1369" s="53"/>
      <c r="K1369" s="53"/>
      <c r="L1369" s="53"/>
      <c r="M1369" s="53">
        <v>25</v>
      </c>
      <c r="N1369" s="53"/>
      <c r="O1369" s="53">
        <v>26333</v>
      </c>
      <c r="P1369" s="53">
        <v>34000</v>
      </c>
    </row>
    <row r="1370" spans="1:16" x14ac:dyDescent="0.25">
      <c r="A1370" s="55" t="s">
        <v>69</v>
      </c>
      <c r="B1370" s="55"/>
      <c r="C1370" s="55" t="s">
        <v>447</v>
      </c>
      <c r="D1370" s="55"/>
      <c r="E1370" s="55"/>
      <c r="F1370" s="55">
        <f>F1364+F1365+F1366+F1367+F1368+F1369</f>
        <v>204</v>
      </c>
      <c r="G1370" s="55">
        <f>G1364+G1365+G1366</f>
        <v>24</v>
      </c>
      <c r="H1370" s="55"/>
      <c r="I1370" s="55">
        <f>I1364+I1365+I1366+I1367+I1368+I1369</f>
        <v>228</v>
      </c>
      <c r="J1370" s="55"/>
      <c r="K1370" s="55">
        <f>K1364+K1365+K1366+K1367+K1368+K1369</f>
        <v>27</v>
      </c>
      <c r="L1370" s="55"/>
      <c r="M1370" s="55">
        <f>M1364+M1365+M1366+M1367+M1368+M1369</f>
        <v>159</v>
      </c>
      <c r="N1370" s="55"/>
      <c r="O1370" s="55"/>
      <c r="P1370" s="55"/>
    </row>
    <row r="1371" spans="1:16" x14ac:dyDescent="0.25">
      <c r="A1371" s="22" t="s">
        <v>163</v>
      </c>
    </row>
    <row r="1372" spans="1:16" ht="30" x14ac:dyDescent="0.25">
      <c r="A1372" s="53" t="s">
        <v>1090</v>
      </c>
      <c r="B1372" s="53" t="s">
        <v>185</v>
      </c>
      <c r="C1372" s="25" t="s">
        <v>475</v>
      </c>
      <c r="D1372" s="53"/>
      <c r="E1372" s="53"/>
      <c r="F1372" s="53">
        <f>6+5+2</f>
        <v>13</v>
      </c>
      <c r="G1372" s="53"/>
      <c r="H1372" s="53"/>
      <c r="I1372" s="55">
        <v>13</v>
      </c>
      <c r="J1372" s="53"/>
      <c r="K1372" s="53"/>
      <c r="L1372" s="53"/>
      <c r="M1372" s="53">
        <v>1</v>
      </c>
      <c r="N1372" s="53"/>
      <c r="O1372" s="53">
        <v>45500</v>
      </c>
      <c r="P1372" s="53">
        <v>45500</v>
      </c>
    </row>
    <row r="1373" spans="1:16" ht="30" x14ac:dyDescent="0.25">
      <c r="A1373" s="53" t="s">
        <v>1090</v>
      </c>
      <c r="B1373" s="53" t="s">
        <v>185</v>
      </c>
      <c r="C1373" s="25" t="s">
        <v>1091</v>
      </c>
      <c r="D1373" s="53"/>
      <c r="E1373" s="53"/>
      <c r="F1373" s="53">
        <v>3</v>
      </c>
      <c r="G1373" s="53"/>
      <c r="H1373" s="53"/>
      <c r="I1373" s="55">
        <v>3</v>
      </c>
      <c r="J1373" s="53"/>
      <c r="K1373" s="53"/>
      <c r="L1373" s="53"/>
      <c r="M1373" s="53"/>
      <c r="N1373" s="53"/>
      <c r="O1373" s="53">
        <v>45500</v>
      </c>
      <c r="P1373" s="53">
        <v>45500</v>
      </c>
    </row>
    <row r="1374" spans="1:16" x14ac:dyDescent="0.25">
      <c r="A1374" s="53" t="s">
        <v>1090</v>
      </c>
      <c r="B1374" s="53" t="s">
        <v>185</v>
      </c>
      <c r="C1374" s="25" t="s">
        <v>256</v>
      </c>
      <c r="D1374" s="53"/>
      <c r="E1374" s="53"/>
      <c r="F1374" s="53">
        <f>9+4</f>
        <v>13</v>
      </c>
      <c r="G1374" s="53"/>
      <c r="H1374" s="53"/>
      <c r="I1374" s="55">
        <v>13</v>
      </c>
      <c r="J1374" s="53"/>
      <c r="K1374" s="53">
        <v>9</v>
      </c>
      <c r="L1374" s="53"/>
      <c r="M1374" s="53">
        <v>1</v>
      </c>
      <c r="N1374" s="53"/>
      <c r="O1374" s="53">
        <v>45500</v>
      </c>
      <c r="P1374" s="53">
        <v>45500</v>
      </c>
    </row>
    <row r="1375" spans="1:16" x14ac:dyDescent="0.25">
      <c r="A1375" s="55" t="s">
        <v>1090</v>
      </c>
      <c r="B1375" s="55"/>
      <c r="C1375" s="55"/>
      <c r="D1375" s="55"/>
      <c r="E1375" s="55"/>
      <c r="F1375" s="55">
        <f t="shared" ref="F1375:M1375" si="75">SUM(F1372:F1374)</f>
        <v>29</v>
      </c>
      <c r="G1375" s="55">
        <f t="shared" si="75"/>
        <v>0</v>
      </c>
      <c r="H1375" s="55">
        <f t="shared" si="75"/>
        <v>0</v>
      </c>
      <c r="I1375" s="55">
        <f t="shared" si="75"/>
        <v>29</v>
      </c>
      <c r="J1375" s="55">
        <f t="shared" si="75"/>
        <v>0</v>
      </c>
      <c r="K1375" s="55">
        <f t="shared" si="75"/>
        <v>9</v>
      </c>
      <c r="L1375" s="55">
        <f t="shared" si="75"/>
        <v>0</v>
      </c>
      <c r="M1375" s="55">
        <f t="shared" si="75"/>
        <v>2</v>
      </c>
      <c r="N1375" s="55"/>
      <c r="O1375" s="55"/>
      <c r="P1375" s="55"/>
    </row>
    <row r="1376" spans="1:16" x14ac:dyDescent="0.25">
      <c r="A1376" t="s">
        <v>164</v>
      </c>
    </row>
    <row r="1377" spans="1:16" ht="30" x14ac:dyDescent="0.25">
      <c r="A1377" s="53" t="s">
        <v>1108</v>
      </c>
      <c r="B1377" s="53" t="s">
        <v>186</v>
      </c>
      <c r="C1377" s="53" t="s">
        <v>188</v>
      </c>
      <c r="D1377" s="53"/>
      <c r="E1377" s="53"/>
      <c r="F1377" s="53">
        <v>14</v>
      </c>
      <c r="G1377" s="53"/>
      <c r="H1377" s="53"/>
      <c r="I1377" s="53">
        <v>14</v>
      </c>
      <c r="J1377" s="53"/>
      <c r="K1377" s="53">
        <v>14</v>
      </c>
      <c r="L1377" s="128">
        <v>1</v>
      </c>
      <c r="M1377" s="53"/>
      <c r="N1377" s="53"/>
      <c r="O1377" s="25" t="s">
        <v>1109</v>
      </c>
      <c r="P1377" s="53"/>
    </row>
    <row r="1378" spans="1:16" x14ac:dyDescent="0.25">
      <c r="A1378" s="53" t="s">
        <v>1108</v>
      </c>
      <c r="B1378" s="53" t="s">
        <v>186</v>
      </c>
      <c r="C1378" s="53" t="s">
        <v>189</v>
      </c>
      <c r="D1378" s="53"/>
      <c r="E1378" s="53"/>
      <c r="F1378" s="53">
        <v>16</v>
      </c>
      <c r="G1378" s="53"/>
      <c r="H1378" s="53"/>
      <c r="I1378" s="53">
        <v>16</v>
      </c>
      <c r="J1378" s="53"/>
      <c r="K1378" s="53">
        <v>4</v>
      </c>
      <c r="L1378" s="128">
        <v>1</v>
      </c>
      <c r="M1378" s="53"/>
      <c r="N1378" s="53"/>
      <c r="O1378" s="25"/>
      <c r="P1378" s="53"/>
    </row>
    <row r="1379" spans="1:16" x14ac:dyDescent="0.25">
      <c r="A1379" s="55" t="s">
        <v>1108</v>
      </c>
      <c r="B1379" s="55"/>
      <c r="C1379" s="55"/>
      <c r="D1379" s="55"/>
      <c r="E1379" s="55"/>
      <c r="F1379" s="55">
        <f t="shared" ref="F1379:K1379" si="76">F1378+F1377</f>
        <v>30</v>
      </c>
      <c r="G1379" s="55">
        <f t="shared" si="76"/>
        <v>0</v>
      </c>
      <c r="H1379" s="55">
        <f t="shared" si="76"/>
        <v>0</v>
      </c>
      <c r="I1379" s="55">
        <f t="shared" si="76"/>
        <v>30</v>
      </c>
      <c r="J1379" s="55">
        <f t="shared" si="76"/>
        <v>0</v>
      </c>
      <c r="K1379" s="55">
        <f t="shared" si="76"/>
        <v>18</v>
      </c>
      <c r="L1379" s="55"/>
      <c r="M1379" s="55"/>
      <c r="N1379" s="55"/>
      <c r="O1379" s="55"/>
      <c r="P1379" s="55"/>
    </row>
    <row r="1380" spans="1:16" x14ac:dyDescent="0.25">
      <c r="A1380" s="22" t="s">
        <v>165</v>
      </c>
    </row>
    <row r="1381" spans="1:16" x14ac:dyDescent="0.25">
      <c r="A1381" s="25" t="s">
        <v>72</v>
      </c>
      <c r="B1381" s="25" t="s">
        <v>185</v>
      </c>
      <c r="C1381" s="25" t="s">
        <v>1092</v>
      </c>
      <c r="D1381" s="25"/>
      <c r="E1381" s="25">
        <v>0</v>
      </c>
      <c r="F1381" s="25">
        <v>86</v>
      </c>
      <c r="G1381" s="25">
        <v>0</v>
      </c>
      <c r="H1381" s="25">
        <v>0</v>
      </c>
      <c r="I1381" s="25">
        <v>86</v>
      </c>
      <c r="J1381" s="25">
        <v>0</v>
      </c>
      <c r="K1381" s="25">
        <v>19</v>
      </c>
      <c r="L1381" s="25">
        <v>0</v>
      </c>
      <c r="M1381" s="25">
        <v>34</v>
      </c>
      <c r="N1381" s="25">
        <v>16</v>
      </c>
      <c r="O1381" s="25">
        <v>80000</v>
      </c>
      <c r="P1381" s="25">
        <v>98400</v>
      </c>
    </row>
    <row r="1382" spans="1:16" x14ac:dyDescent="0.25">
      <c r="A1382" s="25" t="s">
        <v>72</v>
      </c>
      <c r="B1382" s="25" t="s">
        <v>185</v>
      </c>
      <c r="C1382" s="25" t="s">
        <v>1093</v>
      </c>
      <c r="D1382" s="25"/>
      <c r="E1382" s="25">
        <v>0</v>
      </c>
      <c r="F1382" s="25">
        <v>62</v>
      </c>
      <c r="G1382" s="25">
        <v>0</v>
      </c>
      <c r="H1382" s="25">
        <v>0</v>
      </c>
      <c r="I1382" s="25">
        <v>62</v>
      </c>
      <c r="J1382" s="25">
        <v>0</v>
      </c>
      <c r="K1382" s="25">
        <v>18</v>
      </c>
      <c r="L1382" s="25">
        <v>0</v>
      </c>
      <c r="M1382" s="25">
        <v>37</v>
      </c>
      <c r="N1382" s="25">
        <v>6</v>
      </c>
      <c r="O1382" s="25">
        <v>80000</v>
      </c>
      <c r="P1382" s="25">
        <v>98400</v>
      </c>
    </row>
    <row r="1383" spans="1:16" x14ac:dyDescent="0.25">
      <c r="A1383" s="174" t="s">
        <v>72</v>
      </c>
      <c r="B1383" s="174"/>
      <c r="C1383" s="174"/>
      <c r="D1383" s="174"/>
      <c r="E1383" s="174">
        <f t="shared" ref="E1383:N1383" si="77">SUM(E1381:E1382)</f>
        <v>0</v>
      </c>
      <c r="F1383" s="174">
        <f t="shared" si="77"/>
        <v>148</v>
      </c>
      <c r="G1383" s="174">
        <f t="shared" si="77"/>
        <v>0</v>
      </c>
      <c r="H1383" s="174">
        <f t="shared" si="77"/>
        <v>0</v>
      </c>
      <c r="I1383" s="174">
        <f t="shared" si="77"/>
        <v>148</v>
      </c>
      <c r="J1383" s="174">
        <f t="shared" si="77"/>
        <v>0</v>
      </c>
      <c r="K1383" s="174">
        <f t="shared" si="77"/>
        <v>37</v>
      </c>
      <c r="L1383" s="174">
        <f t="shared" si="77"/>
        <v>0</v>
      </c>
      <c r="M1383" s="174">
        <f t="shared" si="77"/>
        <v>71</v>
      </c>
      <c r="N1383" s="174">
        <f t="shared" si="77"/>
        <v>22</v>
      </c>
      <c r="O1383" s="174"/>
      <c r="P1383" s="174"/>
    </row>
    <row r="1384" spans="1:16" x14ac:dyDescent="0.25">
      <c r="A1384" s="22" t="s">
        <v>166</v>
      </c>
    </row>
    <row r="1385" spans="1:16" x14ac:dyDescent="0.25">
      <c r="A1385" s="24" t="s">
        <v>73</v>
      </c>
      <c r="B1385" s="24" t="s">
        <v>185</v>
      </c>
      <c r="C1385" s="53" t="s">
        <v>227</v>
      </c>
      <c r="D1385" s="31" t="s">
        <v>284</v>
      </c>
      <c r="E1385" s="31" t="s">
        <v>284</v>
      </c>
      <c r="F1385" s="31">
        <v>50</v>
      </c>
      <c r="G1385" s="31" t="s">
        <v>284</v>
      </c>
      <c r="H1385" s="31" t="s">
        <v>284</v>
      </c>
      <c r="I1385" s="36">
        <f>F1385</f>
        <v>50</v>
      </c>
      <c r="J1385" s="31" t="s">
        <v>284</v>
      </c>
      <c r="K1385" s="31">
        <v>12</v>
      </c>
      <c r="L1385" s="29"/>
      <c r="M1385" s="31">
        <v>4</v>
      </c>
      <c r="N1385" s="31" t="s">
        <v>284</v>
      </c>
      <c r="O1385" s="31">
        <v>32000</v>
      </c>
      <c r="P1385" s="31">
        <v>32000</v>
      </c>
    </row>
    <row r="1386" spans="1:16" x14ac:dyDescent="0.25">
      <c r="A1386" s="24" t="s">
        <v>73</v>
      </c>
      <c r="B1386" s="24" t="s">
        <v>185</v>
      </c>
      <c r="C1386" s="53" t="s">
        <v>260</v>
      </c>
      <c r="D1386" s="31" t="s">
        <v>284</v>
      </c>
      <c r="E1386" s="31" t="s">
        <v>284</v>
      </c>
      <c r="F1386" s="31">
        <v>9</v>
      </c>
      <c r="G1386" s="31" t="s">
        <v>284</v>
      </c>
      <c r="H1386" s="31" t="s">
        <v>284</v>
      </c>
      <c r="I1386" s="36">
        <f>F1386</f>
        <v>9</v>
      </c>
      <c r="J1386" s="31" t="s">
        <v>284</v>
      </c>
      <c r="K1386" s="31" t="s">
        <v>284</v>
      </c>
      <c r="L1386" s="29"/>
      <c r="M1386" s="31">
        <v>1</v>
      </c>
      <c r="N1386" s="31" t="s">
        <v>284</v>
      </c>
      <c r="O1386" s="31">
        <v>32000</v>
      </c>
      <c r="P1386" s="31">
        <v>32000</v>
      </c>
    </row>
    <row r="1387" spans="1:16" x14ac:dyDescent="0.25">
      <c r="A1387" s="24" t="s">
        <v>73</v>
      </c>
      <c r="B1387" s="24" t="s">
        <v>185</v>
      </c>
      <c r="C1387" s="53" t="s">
        <v>219</v>
      </c>
      <c r="D1387" s="31" t="s">
        <v>284</v>
      </c>
      <c r="E1387" s="31" t="s">
        <v>284</v>
      </c>
      <c r="F1387" s="31">
        <v>20</v>
      </c>
      <c r="G1387" s="31" t="s">
        <v>284</v>
      </c>
      <c r="H1387" s="31" t="s">
        <v>284</v>
      </c>
      <c r="I1387" s="36">
        <f>F1387</f>
        <v>20</v>
      </c>
      <c r="J1387" s="31" t="s">
        <v>284</v>
      </c>
      <c r="K1387" s="31" t="s">
        <v>284</v>
      </c>
      <c r="L1387" s="29"/>
      <c r="M1387" s="31">
        <v>0</v>
      </c>
      <c r="N1387" s="31" t="s">
        <v>284</v>
      </c>
      <c r="O1387" s="31">
        <v>32000</v>
      </c>
      <c r="P1387" s="31">
        <v>32000</v>
      </c>
    </row>
    <row r="1388" spans="1:16" x14ac:dyDescent="0.25">
      <c r="A1388" s="34" t="s">
        <v>73</v>
      </c>
      <c r="B1388" s="34"/>
      <c r="C1388" s="97" t="s">
        <v>352</v>
      </c>
      <c r="D1388" s="55"/>
      <c r="E1388" s="55"/>
      <c r="F1388" s="36">
        <f>F1385+F1386+F1387</f>
        <v>79</v>
      </c>
      <c r="G1388" s="36"/>
      <c r="H1388" s="36"/>
      <c r="I1388" s="36">
        <f>I1385+I1386+I1387</f>
        <v>79</v>
      </c>
      <c r="J1388" s="36"/>
      <c r="K1388" s="36">
        <v>12</v>
      </c>
      <c r="L1388" s="36"/>
      <c r="M1388" s="36">
        <f>M1385+M1386+M1387</f>
        <v>5</v>
      </c>
      <c r="N1388" s="36"/>
      <c r="O1388" s="36"/>
      <c r="P1388" s="36"/>
    </row>
    <row r="1389" spans="1:16" x14ac:dyDescent="0.25">
      <c r="A1389" t="s">
        <v>167</v>
      </c>
    </row>
    <row r="1390" spans="1:16" ht="30" x14ac:dyDescent="0.25">
      <c r="A1390" s="53" t="s">
        <v>74</v>
      </c>
      <c r="B1390" s="53" t="s">
        <v>185</v>
      </c>
      <c r="C1390" s="25" t="s">
        <v>358</v>
      </c>
      <c r="D1390" s="53"/>
      <c r="E1390" s="53"/>
      <c r="F1390" s="53">
        <v>37</v>
      </c>
      <c r="G1390" s="53">
        <v>183</v>
      </c>
      <c r="H1390" s="53">
        <v>0</v>
      </c>
      <c r="I1390" s="55">
        <f>SUM(D1390:H1390)</f>
        <v>220</v>
      </c>
      <c r="J1390" s="53"/>
      <c r="K1390" s="53">
        <v>53</v>
      </c>
      <c r="L1390" s="128">
        <v>0.52</v>
      </c>
      <c r="M1390" s="53"/>
      <c r="N1390" s="53"/>
      <c r="O1390" s="53">
        <v>24000</v>
      </c>
      <c r="P1390" s="53">
        <v>34500</v>
      </c>
    </row>
    <row r="1391" spans="1:16" x14ac:dyDescent="0.25">
      <c r="A1391" s="53" t="s">
        <v>74</v>
      </c>
      <c r="B1391" s="53" t="s">
        <v>185</v>
      </c>
      <c r="C1391" s="25" t="s">
        <v>246</v>
      </c>
      <c r="D1391" s="53"/>
      <c r="E1391" s="53"/>
      <c r="F1391" s="53">
        <v>16</v>
      </c>
      <c r="G1391" s="53">
        <v>196</v>
      </c>
      <c r="H1391" s="53"/>
      <c r="I1391" s="55">
        <f>SUM(D1391:H1391)</f>
        <v>212</v>
      </c>
      <c r="J1391" s="53"/>
      <c r="K1391" s="53">
        <v>64</v>
      </c>
      <c r="L1391" s="128">
        <v>0.65</v>
      </c>
      <c r="M1391" s="53">
        <v>10</v>
      </c>
      <c r="N1391" s="53"/>
      <c r="O1391" s="53">
        <v>24000</v>
      </c>
      <c r="P1391" s="53">
        <v>34500</v>
      </c>
    </row>
    <row r="1392" spans="1:16" x14ac:dyDescent="0.25">
      <c r="A1392" s="53" t="s">
        <v>74</v>
      </c>
      <c r="B1392" s="53" t="s">
        <v>185</v>
      </c>
      <c r="C1392" s="25" t="s">
        <v>188</v>
      </c>
      <c r="D1392" s="53"/>
      <c r="E1392" s="53"/>
      <c r="F1392" s="53">
        <v>29</v>
      </c>
      <c r="G1392" s="53">
        <v>100</v>
      </c>
      <c r="H1392" s="53"/>
      <c r="I1392" s="55">
        <f>SUM(D1392:H1392)</f>
        <v>129</v>
      </c>
      <c r="J1392" s="53"/>
      <c r="K1392" s="53">
        <v>28</v>
      </c>
      <c r="L1392" s="128">
        <v>0.84</v>
      </c>
      <c r="M1392" s="53">
        <v>21</v>
      </c>
      <c r="N1392" s="53"/>
      <c r="O1392" s="53">
        <v>24000</v>
      </c>
      <c r="P1392" s="53">
        <v>34500</v>
      </c>
    </row>
    <row r="1393" spans="1:16" x14ac:dyDescent="0.25">
      <c r="A1393" s="53" t="s">
        <v>74</v>
      </c>
      <c r="B1393" s="53" t="s">
        <v>185</v>
      </c>
      <c r="C1393" s="25" t="s">
        <v>477</v>
      </c>
      <c r="D1393" s="53"/>
      <c r="E1393" s="53"/>
      <c r="F1393" s="53"/>
      <c r="G1393" s="53">
        <v>43</v>
      </c>
      <c r="H1393" s="53"/>
      <c r="I1393" s="55">
        <f>SUM(D1393:H1393)</f>
        <v>43</v>
      </c>
      <c r="J1393" s="53"/>
      <c r="K1393" s="53">
        <v>27</v>
      </c>
      <c r="L1393" s="53"/>
      <c r="M1393" s="53"/>
      <c r="N1393" s="53"/>
      <c r="O1393" s="53">
        <v>24000</v>
      </c>
      <c r="P1393" s="53">
        <v>34500</v>
      </c>
    </row>
    <row r="1394" spans="1:16" ht="30" x14ac:dyDescent="0.25">
      <c r="A1394" s="53" t="s">
        <v>74</v>
      </c>
      <c r="B1394" s="53" t="s">
        <v>185</v>
      </c>
      <c r="C1394" s="25" t="s">
        <v>371</v>
      </c>
      <c r="D1394" s="53"/>
      <c r="E1394" s="53"/>
      <c r="F1394" s="53"/>
      <c r="G1394" s="53">
        <v>22</v>
      </c>
      <c r="H1394" s="53"/>
      <c r="I1394" s="55">
        <f>SUM(D1394:H1394)</f>
        <v>22</v>
      </c>
      <c r="J1394" s="53"/>
      <c r="K1394" s="53"/>
      <c r="L1394" s="53"/>
      <c r="M1394" s="53"/>
      <c r="N1394" s="53"/>
      <c r="O1394" s="53">
        <v>24000</v>
      </c>
      <c r="P1394" s="53">
        <v>34500</v>
      </c>
    </row>
    <row r="1395" spans="1:16" x14ac:dyDescent="0.25">
      <c r="A1395" s="55" t="s">
        <v>74</v>
      </c>
      <c r="B1395" s="55"/>
      <c r="C1395" s="55"/>
      <c r="D1395" s="55"/>
      <c r="E1395" s="55"/>
      <c r="F1395" s="55">
        <f>SUM(F1390:F1394)</f>
        <v>82</v>
      </c>
      <c r="G1395" s="55">
        <f>SUM(G1390:G1394)</f>
        <v>544</v>
      </c>
      <c r="H1395" s="55"/>
      <c r="I1395" s="55">
        <f>SUM(I1390:I1394)</f>
        <v>626</v>
      </c>
      <c r="J1395" s="55"/>
      <c r="K1395" s="55">
        <f>SUM(K1390:K1394)</f>
        <v>172</v>
      </c>
      <c r="L1395" s="55"/>
      <c r="M1395" s="55">
        <f>SUM(M1390:M1394)</f>
        <v>31</v>
      </c>
      <c r="N1395" s="55">
        <f>SUM(N1390:N1394)</f>
        <v>0</v>
      </c>
      <c r="O1395" s="55"/>
      <c r="P1395" s="55"/>
    </row>
    <row r="1396" spans="1:16" x14ac:dyDescent="0.25">
      <c r="A1396" s="22" t="s">
        <v>168</v>
      </c>
    </row>
    <row r="1397" spans="1:16" x14ac:dyDescent="0.25">
      <c r="A1397" s="53" t="s">
        <v>537</v>
      </c>
      <c r="B1397" s="53" t="s">
        <v>185</v>
      </c>
      <c r="C1397" s="53" t="s">
        <v>538</v>
      </c>
      <c r="D1397" s="53"/>
      <c r="E1397" s="53"/>
      <c r="F1397" s="53">
        <v>162</v>
      </c>
      <c r="G1397" s="53"/>
      <c r="H1397" s="53"/>
      <c r="I1397" s="53">
        <v>162</v>
      </c>
      <c r="J1397" s="53"/>
      <c r="K1397" s="53">
        <v>31</v>
      </c>
      <c r="L1397" s="128">
        <v>0.63</v>
      </c>
      <c r="M1397" s="53">
        <v>4</v>
      </c>
      <c r="N1397" s="53"/>
      <c r="O1397" s="53">
        <v>80000</v>
      </c>
      <c r="P1397" s="53">
        <v>80000</v>
      </c>
    </row>
    <row r="1398" spans="1:16" x14ac:dyDescent="0.25">
      <c r="A1398" s="53" t="s">
        <v>537</v>
      </c>
      <c r="B1398" s="53" t="s">
        <v>185</v>
      </c>
      <c r="C1398" s="53" t="s">
        <v>539</v>
      </c>
      <c r="D1398" s="53"/>
      <c r="E1398" s="53"/>
      <c r="F1398" s="53">
        <v>16</v>
      </c>
      <c r="G1398" s="53"/>
      <c r="H1398" s="53"/>
      <c r="I1398" s="53">
        <v>16</v>
      </c>
      <c r="J1398" s="53"/>
      <c r="K1398" s="53" t="s">
        <v>284</v>
      </c>
      <c r="L1398" s="128">
        <v>0.63</v>
      </c>
      <c r="M1398" s="53"/>
      <c r="N1398" s="53"/>
      <c r="O1398" s="53">
        <v>80000</v>
      </c>
      <c r="P1398" s="53">
        <v>80000</v>
      </c>
    </row>
    <row r="1399" spans="1:16" x14ac:dyDescent="0.25">
      <c r="A1399" s="53" t="s">
        <v>537</v>
      </c>
      <c r="B1399" s="53" t="s">
        <v>185</v>
      </c>
      <c r="C1399" s="53" t="s">
        <v>540</v>
      </c>
      <c r="D1399" s="53"/>
      <c r="E1399" s="53"/>
      <c r="F1399" s="53">
        <v>27</v>
      </c>
      <c r="G1399" s="53"/>
      <c r="H1399" s="53"/>
      <c r="I1399" s="53">
        <v>27</v>
      </c>
      <c r="J1399" s="53"/>
      <c r="K1399" s="53" t="s">
        <v>284</v>
      </c>
      <c r="L1399" s="128">
        <v>0.63</v>
      </c>
      <c r="M1399" s="53"/>
      <c r="N1399" s="53"/>
      <c r="O1399" s="53">
        <v>80000</v>
      </c>
      <c r="P1399" s="53">
        <v>80000</v>
      </c>
    </row>
    <row r="1400" spans="1:16" ht="30" x14ac:dyDescent="0.25">
      <c r="A1400" s="53" t="s">
        <v>537</v>
      </c>
      <c r="B1400" s="53" t="s">
        <v>186</v>
      </c>
      <c r="C1400" s="25" t="s">
        <v>541</v>
      </c>
      <c r="D1400" s="53"/>
      <c r="E1400" s="53"/>
      <c r="F1400" s="53">
        <v>6</v>
      </c>
      <c r="G1400" s="53"/>
      <c r="H1400" s="53"/>
      <c r="I1400" s="53">
        <v>6</v>
      </c>
      <c r="J1400" s="53"/>
      <c r="K1400" s="53">
        <v>3</v>
      </c>
      <c r="L1400" s="128">
        <v>1</v>
      </c>
      <c r="M1400" s="53" t="s">
        <v>284</v>
      </c>
      <c r="N1400" s="53"/>
      <c r="O1400" s="53">
        <v>80000</v>
      </c>
      <c r="P1400" s="53">
        <v>80000</v>
      </c>
    </row>
    <row r="1401" spans="1:16" ht="30" x14ac:dyDescent="0.25">
      <c r="A1401" s="53" t="s">
        <v>537</v>
      </c>
      <c r="B1401" s="53" t="s">
        <v>186</v>
      </c>
      <c r="C1401" s="25" t="s">
        <v>542</v>
      </c>
      <c r="D1401" s="53"/>
      <c r="E1401" s="53"/>
      <c r="F1401" s="53">
        <v>5</v>
      </c>
      <c r="G1401" s="53"/>
      <c r="H1401" s="53"/>
      <c r="I1401" s="53">
        <v>5</v>
      </c>
      <c r="J1401" s="53"/>
      <c r="K1401" s="53" t="s">
        <v>284</v>
      </c>
      <c r="L1401" s="128"/>
      <c r="M1401" s="53">
        <v>1</v>
      </c>
      <c r="N1401" s="53"/>
      <c r="O1401" s="53">
        <v>80000</v>
      </c>
      <c r="P1401" s="53">
        <v>80000</v>
      </c>
    </row>
    <row r="1402" spans="1:16" x14ac:dyDescent="0.25">
      <c r="A1402" s="55" t="s">
        <v>537</v>
      </c>
      <c r="B1402" s="55"/>
      <c r="C1402" s="55"/>
      <c r="D1402" s="55"/>
      <c r="E1402" s="55"/>
      <c r="F1402" s="55">
        <f>SUM(F1397:F1401)</f>
        <v>216</v>
      </c>
      <c r="G1402" s="55"/>
      <c r="H1402" s="55"/>
      <c r="I1402" s="55">
        <f>SUM(I1397:I1401)</f>
        <v>216</v>
      </c>
      <c r="J1402" s="55"/>
      <c r="K1402" s="55">
        <f>SUM(K1397:K1401)</f>
        <v>34</v>
      </c>
      <c r="L1402" s="55"/>
      <c r="M1402" s="55">
        <f>SUM(M1397:M1401)</f>
        <v>5</v>
      </c>
      <c r="N1402" s="55"/>
      <c r="O1402" s="55"/>
      <c r="P1402" s="55"/>
    </row>
    <row r="1403" spans="1:16" x14ac:dyDescent="0.25">
      <c r="A1403" s="22" t="s">
        <v>169</v>
      </c>
    </row>
    <row r="1404" spans="1:16" x14ac:dyDescent="0.25">
      <c r="A1404" s="25" t="s">
        <v>794</v>
      </c>
      <c r="B1404" s="25" t="s">
        <v>266</v>
      </c>
      <c r="C1404" s="25" t="s">
        <v>341</v>
      </c>
      <c r="D1404" s="25"/>
      <c r="E1404" s="25"/>
      <c r="F1404" s="25">
        <v>98</v>
      </c>
      <c r="G1404" s="25"/>
      <c r="H1404" s="25"/>
      <c r="I1404" s="25">
        <v>98</v>
      </c>
      <c r="J1404" s="25"/>
      <c r="K1404" s="25"/>
      <c r="L1404" s="25"/>
      <c r="M1404" s="25"/>
      <c r="N1404" s="25">
        <v>98</v>
      </c>
      <c r="O1404" s="25"/>
      <c r="P1404" s="25" t="s">
        <v>795</v>
      </c>
    </row>
    <row r="1405" spans="1:16" ht="28.5" x14ac:dyDescent="0.25">
      <c r="A1405" s="174" t="s">
        <v>794</v>
      </c>
      <c r="B1405" s="174"/>
      <c r="C1405" s="174"/>
      <c r="D1405" s="174"/>
      <c r="E1405" s="174"/>
      <c r="F1405" s="174">
        <v>98</v>
      </c>
      <c r="G1405" s="174"/>
      <c r="H1405" s="174"/>
      <c r="I1405" s="174">
        <v>98</v>
      </c>
      <c r="J1405" s="174"/>
      <c r="K1405" s="174"/>
      <c r="L1405" s="174"/>
      <c r="M1405" s="174"/>
      <c r="N1405" s="174">
        <v>98</v>
      </c>
      <c r="O1405" s="174"/>
      <c r="P1405" s="174" t="s">
        <v>796</v>
      </c>
    </row>
    <row r="1406" spans="1:16" x14ac:dyDescent="0.25">
      <c r="A1406" s="22" t="s">
        <v>170</v>
      </c>
    </row>
    <row r="1407" spans="1:16" x14ac:dyDescent="0.25">
      <c r="A1407" s="25" t="s">
        <v>75</v>
      </c>
      <c r="B1407" s="25" t="s">
        <v>266</v>
      </c>
      <c r="C1407" s="25" t="s">
        <v>341</v>
      </c>
      <c r="D1407" s="25" t="s">
        <v>856</v>
      </c>
      <c r="E1407" s="25" t="s">
        <v>857</v>
      </c>
      <c r="F1407" s="25">
        <v>678</v>
      </c>
      <c r="G1407" s="25" t="s">
        <v>856</v>
      </c>
      <c r="H1407" s="25" t="s">
        <v>857</v>
      </c>
      <c r="I1407" s="216">
        <v>678</v>
      </c>
      <c r="J1407" s="25" t="s">
        <v>857</v>
      </c>
      <c r="K1407" s="25" t="s">
        <v>857</v>
      </c>
      <c r="L1407" s="25" t="s">
        <v>857</v>
      </c>
      <c r="M1407" s="216">
        <v>532</v>
      </c>
      <c r="N1407" s="216">
        <v>146</v>
      </c>
      <c r="O1407" s="25" t="s">
        <v>858</v>
      </c>
      <c r="P1407" s="25" t="s">
        <v>859</v>
      </c>
    </row>
    <row r="1408" spans="1:16" x14ac:dyDescent="0.25">
      <c r="A1408" s="184" t="s">
        <v>75</v>
      </c>
      <c r="B1408" s="184"/>
      <c r="C1408" s="184"/>
      <c r="D1408" s="184"/>
      <c r="E1408" s="184"/>
      <c r="F1408" s="215">
        <v>678</v>
      </c>
      <c r="G1408" s="184"/>
      <c r="H1408" s="184"/>
      <c r="I1408" s="215">
        <v>678</v>
      </c>
      <c r="J1408" s="184"/>
      <c r="K1408" s="184"/>
      <c r="L1408" s="184"/>
      <c r="M1408" s="215">
        <v>532</v>
      </c>
      <c r="N1408" s="215">
        <v>146</v>
      </c>
      <c r="O1408" s="184"/>
      <c r="P1408" s="184"/>
    </row>
    <row r="1409" spans="1:16" x14ac:dyDescent="0.25">
      <c r="A1409" s="22" t="s">
        <v>171</v>
      </c>
    </row>
    <row r="1410" spans="1:16" x14ac:dyDescent="0.25">
      <c r="A1410" s="53" t="s">
        <v>76</v>
      </c>
      <c r="B1410" s="53" t="s">
        <v>185</v>
      </c>
      <c r="C1410" s="53" t="s">
        <v>426</v>
      </c>
      <c r="D1410" s="53"/>
      <c r="E1410" s="53"/>
      <c r="F1410" s="53">
        <v>194</v>
      </c>
      <c r="G1410" s="53"/>
      <c r="H1410" s="53"/>
      <c r="I1410" s="121">
        <v>194</v>
      </c>
      <c r="J1410" s="53"/>
      <c r="K1410" s="53"/>
      <c r="L1410" s="53"/>
      <c r="M1410" s="53">
        <v>13</v>
      </c>
      <c r="N1410" s="53"/>
      <c r="O1410" s="53">
        <v>28000</v>
      </c>
      <c r="P1410" s="53">
        <v>28000</v>
      </c>
    </row>
    <row r="1411" spans="1:16" x14ac:dyDescent="0.25">
      <c r="A1411" s="53" t="s">
        <v>76</v>
      </c>
      <c r="B1411" s="53" t="s">
        <v>185</v>
      </c>
      <c r="C1411" s="53" t="s">
        <v>493</v>
      </c>
      <c r="D1411" s="53"/>
      <c r="E1411" s="53"/>
      <c r="F1411" s="53">
        <v>145</v>
      </c>
      <c r="G1411" s="53"/>
      <c r="H1411" s="53"/>
      <c r="I1411" s="121">
        <v>145</v>
      </c>
      <c r="J1411" s="53"/>
      <c r="K1411" s="53"/>
      <c r="L1411" s="53"/>
      <c r="M1411" s="53">
        <v>10</v>
      </c>
      <c r="N1411" s="53"/>
      <c r="O1411" s="53"/>
      <c r="P1411" s="53"/>
    </row>
    <row r="1412" spans="1:16" x14ac:dyDescent="0.25">
      <c r="A1412" s="55" t="s">
        <v>76</v>
      </c>
      <c r="B1412" s="55"/>
      <c r="C1412" s="55" t="s">
        <v>222</v>
      </c>
      <c r="D1412" s="55"/>
      <c r="E1412" s="55"/>
      <c r="F1412" s="127">
        <f>SUM(F1410:F1411)</f>
        <v>339</v>
      </c>
      <c r="G1412" s="127">
        <f t="shared" ref="G1412:M1412" si="78">SUM(G1410:G1411)</f>
        <v>0</v>
      </c>
      <c r="H1412" s="127">
        <f t="shared" si="78"/>
        <v>0</v>
      </c>
      <c r="I1412" s="127">
        <f t="shared" si="78"/>
        <v>339</v>
      </c>
      <c r="J1412" s="127">
        <f t="shared" si="78"/>
        <v>0</v>
      </c>
      <c r="K1412" s="127">
        <f t="shared" si="78"/>
        <v>0</v>
      </c>
      <c r="L1412" s="127">
        <f t="shared" si="78"/>
        <v>0</v>
      </c>
      <c r="M1412" s="127">
        <f t="shared" si="78"/>
        <v>23</v>
      </c>
      <c r="N1412" s="55"/>
      <c r="O1412" s="55"/>
      <c r="P1412" s="55"/>
    </row>
    <row r="1413" spans="1:16" x14ac:dyDescent="0.25">
      <c r="A1413" s="22" t="s">
        <v>172</v>
      </c>
    </row>
    <row r="1414" spans="1:16" x14ac:dyDescent="0.25">
      <c r="A1414" s="53" t="s">
        <v>1094</v>
      </c>
      <c r="B1414" s="53" t="s">
        <v>266</v>
      </c>
      <c r="C1414" s="53" t="s">
        <v>341</v>
      </c>
      <c r="D1414" s="53"/>
      <c r="E1414" s="53"/>
      <c r="F1414" s="53">
        <v>363</v>
      </c>
      <c r="G1414" s="53"/>
      <c r="H1414" s="53"/>
      <c r="I1414" s="53">
        <v>363</v>
      </c>
      <c r="J1414" s="53"/>
      <c r="K1414" s="53"/>
      <c r="L1414" s="53"/>
      <c r="M1414" s="53">
        <v>27</v>
      </c>
      <c r="N1414" s="53">
        <v>336</v>
      </c>
      <c r="O1414" s="53">
        <v>100000</v>
      </c>
      <c r="P1414" s="53" t="s">
        <v>1095</v>
      </c>
    </row>
    <row r="1415" spans="1:16" x14ac:dyDescent="0.25">
      <c r="A1415" s="55" t="s">
        <v>1094</v>
      </c>
      <c r="B1415" s="55"/>
      <c r="C1415" s="55"/>
      <c r="D1415" s="55"/>
      <c r="E1415" s="55"/>
      <c r="F1415" s="55">
        <v>363</v>
      </c>
      <c r="G1415" s="55"/>
      <c r="H1415" s="55"/>
      <c r="I1415" s="55">
        <v>363</v>
      </c>
      <c r="J1415" s="55"/>
      <c r="K1415" s="55"/>
      <c r="L1415" s="55"/>
      <c r="M1415" s="55">
        <v>27</v>
      </c>
      <c r="N1415" s="55">
        <v>336</v>
      </c>
      <c r="O1415" s="55"/>
      <c r="P1415" s="55"/>
    </row>
    <row r="1416" spans="1:16" x14ac:dyDescent="0.25">
      <c r="A1416" s="22" t="s">
        <v>173</v>
      </c>
    </row>
    <row r="1417" spans="1:16" x14ac:dyDescent="0.25">
      <c r="A1417" s="53" t="s">
        <v>77</v>
      </c>
      <c r="B1417" s="53" t="s">
        <v>185</v>
      </c>
      <c r="C1417" s="53" t="s">
        <v>747</v>
      </c>
      <c r="D1417" s="53"/>
      <c r="E1417" s="53"/>
      <c r="F1417" s="53">
        <v>38</v>
      </c>
      <c r="G1417" s="53"/>
      <c r="H1417" s="53"/>
      <c r="I1417" s="53">
        <v>38</v>
      </c>
      <c r="J1417" s="53"/>
      <c r="K1417" s="52"/>
      <c r="L1417" s="53"/>
      <c r="M1417" s="53">
        <v>1</v>
      </c>
      <c r="N1417" s="53">
        <v>2</v>
      </c>
      <c r="O1417" s="53">
        <v>30000</v>
      </c>
      <c r="P1417" s="53">
        <v>81600</v>
      </c>
    </row>
    <row r="1418" spans="1:16" x14ac:dyDescent="0.25">
      <c r="A1418" s="53" t="s">
        <v>77</v>
      </c>
      <c r="B1418" s="53" t="s">
        <v>185</v>
      </c>
      <c r="C1418" s="53" t="s">
        <v>414</v>
      </c>
      <c r="D1418" s="53"/>
      <c r="E1418" s="53"/>
      <c r="F1418" s="53">
        <v>9</v>
      </c>
      <c r="G1418" s="53"/>
      <c r="H1418" s="53"/>
      <c r="I1418" s="53">
        <v>9</v>
      </c>
      <c r="J1418" s="53"/>
      <c r="K1418" s="52"/>
      <c r="L1418" s="53"/>
      <c r="M1418" s="53"/>
      <c r="N1418" s="53"/>
      <c r="O1418" s="53">
        <v>30000</v>
      </c>
      <c r="P1418" s="53"/>
    </row>
    <row r="1419" spans="1:16" x14ac:dyDescent="0.25">
      <c r="A1419" s="53" t="s">
        <v>77</v>
      </c>
      <c r="B1419" s="53" t="s">
        <v>185</v>
      </c>
      <c r="C1419" s="53" t="s">
        <v>748</v>
      </c>
      <c r="D1419" s="53"/>
      <c r="E1419" s="53"/>
      <c r="F1419" s="53">
        <v>0</v>
      </c>
      <c r="G1419" s="53"/>
      <c r="H1419" s="53"/>
      <c r="I1419" s="53">
        <v>0</v>
      </c>
      <c r="J1419" s="53"/>
      <c r="K1419" s="52"/>
      <c r="L1419" s="53"/>
      <c r="M1419" s="53"/>
      <c r="N1419" s="53"/>
      <c r="O1419" s="53">
        <v>30000</v>
      </c>
      <c r="P1419" s="53"/>
    </row>
    <row r="1420" spans="1:16" x14ac:dyDescent="0.25">
      <c r="A1420" s="55" t="s">
        <v>77</v>
      </c>
      <c r="B1420" s="55"/>
      <c r="C1420" s="55" t="s">
        <v>749</v>
      </c>
      <c r="D1420" s="55"/>
      <c r="E1420" s="55"/>
      <c r="F1420" s="55">
        <f>F1417+F1418</f>
        <v>47</v>
      </c>
      <c r="G1420" s="55"/>
      <c r="H1420" s="55"/>
      <c r="I1420" s="55">
        <f>I1417+I1418</f>
        <v>47</v>
      </c>
      <c r="J1420" s="55"/>
      <c r="K1420" s="55"/>
      <c r="L1420" s="55"/>
      <c r="M1420" s="55">
        <f>M1417</f>
        <v>1</v>
      </c>
      <c r="N1420" s="55">
        <f>N1417</f>
        <v>2</v>
      </c>
      <c r="O1420" s="55">
        <v>30000</v>
      </c>
      <c r="P1420" s="55">
        <v>81600</v>
      </c>
    </row>
    <row r="1421" spans="1:16" x14ac:dyDescent="0.25">
      <c r="A1421" s="22" t="s">
        <v>174</v>
      </c>
    </row>
    <row r="1422" spans="1:16" x14ac:dyDescent="0.25">
      <c r="A1422" s="53" t="s">
        <v>179</v>
      </c>
      <c r="B1422" s="53" t="s">
        <v>266</v>
      </c>
      <c r="C1422" s="53" t="s">
        <v>341</v>
      </c>
      <c r="D1422" s="53"/>
      <c r="E1422" s="53"/>
      <c r="F1422" s="53">
        <v>54</v>
      </c>
      <c r="G1422" s="53"/>
      <c r="H1422" s="53"/>
      <c r="I1422" s="53">
        <v>54</v>
      </c>
      <c r="J1422" s="53"/>
      <c r="K1422" s="53"/>
      <c r="L1422" s="53"/>
      <c r="M1422" s="53"/>
      <c r="N1422" s="53">
        <v>54</v>
      </c>
      <c r="O1422" s="53"/>
      <c r="P1422" s="53" t="s">
        <v>446</v>
      </c>
    </row>
    <row r="1423" spans="1:16" x14ac:dyDescent="0.25">
      <c r="A1423" s="55" t="s">
        <v>179</v>
      </c>
      <c r="B1423" s="55"/>
      <c r="C1423" s="55"/>
      <c r="D1423" s="55"/>
      <c r="E1423" s="55"/>
      <c r="F1423" s="55">
        <v>54</v>
      </c>
      <c r="G1423" s="55"/>
      <c r="H1423" s="55"/>
      <c r="I1423" s="55">
        <v>54</v>
      </c>
      <c r="J1423" s="55"/>
      <c r="K1423" s="55"/>
      <c r="L1423" s="55"/>
      <c r="M1423" s="55"/>
      <c r="N1423" s="55">
        <v>54</v>
      </c>
      <c r="O1423" s="55"/>
      <c r="P1423" s="55"/>
    </row>
    <row r="1424" spans="1:16" x14ac:dyDescent="0.25">
      <c r="A1424" s="22" t="s">
        <v>175</v>
      </c>
    </row>
    <row r="1425" spans="1:16" ht="30" x14ac:dyDescent="0.25">
      <c r="A1425" s="53" t="s">
        <v>1100</v>
      </c>
      <c r="B1425" s="53" t="s">
        <v>266</v>
      </c>
      <c r="C1425" s="25" t="s">
        <v>1097</v>
      </c>
      <c r="D1425" s="53" t="s">
        <v>770</v>
      </c>
      <c r="E1425" s="53" t="s">
        <v>770</v>
      </c>
      <c r="F1425" s="53">
        <v>122</v>
      </c>
      <c r="G1425" s="53" t="s">
        <v>770</v>
      </c>
      <c r="H1425" s="53" t="s">
        <v>770</v>
      </c>
      <c r="I1425" s="53">
        <v>122</v>
      </c>
      <c r="J1425" s="53" t="s">
        <v>770</v>
      </c>
      <c r="K1425" s="53" t="s">
        <v>770</v>
      </c>
      <c r="L1425" s="53" t="s">
        <v>770</v>
      </c>
      <c r="M1425" s="53" t="s">
        <v>770</v>
      </c>
      <c r="N1425" s="53">
        <v>122</v>
      </c>
      <c r="O1425" s="53" t="s">
        <v>770</v>
      </c>
      <c r="P1425" s="53" t="s">
        <v>1098</v>
      </c>
    </row>
    <row r="1426" spans="1:16" x14ac:dyDescent="0.25">
      <c r="A1426" s="55" t="s">
        <v>1099</v>
      </c>
      <c r="B1426" s="55"/>
      <c r="C1426" s="55"/>
      <c r="D1426" s="55"/>
      <c r="E1426" s="55"/>
      <c r="F1426" s="55">
        <v>122</v>
      </c>
      <c r="G1426" s="55"/>
      <c r="H1426" s="55"/>
      <c r="I1426" s="55">
        <v>122</v>
      </c>
      <c r="J1426" s="55"/>
      <c r="K1426" s="55"/>
      <c r="L1426" s="55"/>
      <c r="M1426" s="55"/>
      <c r="N1426" s="55">
        <v>122</v>
      </c>
      <c r="O1426" s="55"/>
      <c r="P1426" s="55"/>
    </row>
    <row r="1427" spans="1:16" x14ac:dyDescent="0.25">
      <c r="A1427" s="22" t="s">
        <v>176</v>
      </c>
      <c r="F1427" s="217"/>
      <c r="G1427" s="217"/>
      <c r="H1427" s="217"/>
      <c r="I1427" s="217"/>
      <c r="J1427" s="217"/>
      <c r="K1427" s="217"/>
      <c r="L1427" s="217"/>
      <c r="M1427" s="217"/>
      <c r="N1427" s="217"/>
    </row>
    <row r="1428" spans="1:16" x14ac:dyDescent="0.25">
      <c r="A1428" s="100" t="s">
        <v>444</v>
      </c>
      <c r="B1428" s="100" t="s">
        <v>266</v>
      </c>
      <c r="C1428" s="100" t="s">
        <v>341</v>
      </c>
      <c r="D1428" s="100"/>
      <c r="E1428" s="100"/>
      <c r="F1428" s="101">
        <v>51</v>
      </c>
      <c r="G1428" s="101"/>
      <c r="H1428" s="101"/>
      <c r="I1428" s="101">
        <v>51</v>
      </c>
      <c r="J1428" s="101"/>
      <c r="K1428" s="101"/>
      <c r="L1428" s="101"/>
      <c r="M1428" s="101"/>
      <c r="N1428" s="101">
        <v>51</v>
      </c>
      <c r="O1428" s="100"/>
      <c r="P1428" s="100"/>
    </row>
    <row r="1429" spans="1:16" x14ac:dyDescent="0.25">
      <c r="A1429" s="120" t="s">
        <v>444</v>
      </c>
      <c r="B1429" s="120"/>
      <c r="C1429" s="120"/>
      <c r="D1429" s="120"/>
      <c r="E1429" s="120"/>
      <c r="F1429" s="125">
        <v>51</v>
      </c>
      <c r="G1429" s="125"/>
      <c r="H1429" s="125"/>
      <c r="I1429" s="125">
        <v>51</v>
      </c>
      <c r="J1429" s="125"/>
      <c r="K1429" s="125"/>
      <c r="L1429" s="125"/>
      <c r="M1429" s="125"/>
      <c r="N1429" s="125">
        <v>51</v>
      </c>
      <c r="O1429" s="120"/>
      <c r="P1429" s="120"/>
    </row>
    <row r="1430" spans="1:16" x14ac:dyDescent="0.25">
      <c r="A1430" s="22" t="s">
        <v>177</v>
      </c>
    </row>
    <row r="1431" spans="1:16" x14ac:dyDescent="0.25">
      <c r="A1431" s="24" t="s">
        <v>182</v>
      </c>
      <c r="B1431" s="24" t="s">
        <v>266</v>
      </c>
      <c r="C1431" s="100" t="s">
        <v>350</v>
      </c>
      <c r="D1431" s="47"/>
      <c r="E1431" s="47"/>
      <c r="F1431" s="101">
        <v>10</v>
      </c>
      <c r="G1431" s="101"/>
      <c r="H1431" s="101"/>
      <c r="I1431" s="101">
        <v>10</v>
      </c>
      <c r="J1431" s="24"/>
      <c r="K1431" s="24"/>
      <c r="L1431" s="24"/>
      <c r="M1431" s="24"/>
      <c r="N1431" s="24"/>
      <c r="O1431" s="24"/>
      <c r="P1431" s="24"/>
    </row>
    <row r="1432" spans="1:16" x14ac:dyDescent="0.25">
      <c r="A1432" s="24" t="s">
        <v>182</v>
      </c>
      <c r="B1432" s="24" t="s">
        <v>266</v>
      </c>
      <c r="C1432" s="100" t="s">
        <v>342</v>
      </c>
      <c r="D1432" s="47"/>
      <c r="E1432" s="47"/>
      <c r="F1432" s="47"/>
      <c r="G1432" s="47"/>
      <c r="H1432" s="24"/>
      <c r="I1432" s="24"/>
      <c r="J1432" s="24"/>
      <c r="K1432" s="24"/>
      <c r="L1432" s="24"/>
      <c r="M1432" s="24"/>
      <c r="N1432" s="24"/>
      <c r="O1432" s="24"/>
      <c r="P1432" s="24"/>
    </row>
    <row r="1433" spans="1:16" x14ac:dyDescent="0.25">
      <c r="A1433" s="34" t="s">
        <v>182</v>
      </c>
      <c r="B1433" s="34"/>
      <c r="C1433" s="34"/>
      <c r="D1433" s="34"/>
      <c r="E1433" s="34"/>
      <c r="F1433" s="34">
        <v>10</v>
      </c>
      <c r="G1433" s="34"/>
      <c r="H1433" s="34"/>
      <c r="I1433" s="34">
        <v>10</v>
      </c>
      <c r="J1433" s="34"/>
      <c r="K1433" s="34"/>
      <c r="L1433" s="34"/>
      <c r="M1433" s="34"/>
      <c r="N1433" s="34"/>
      <c r="O1433" s="34"/>
      <c r="P1433" s="34"/>
    </row>
    <row r="1434" spans="1:16" x14ac:dyDescent="0.25">
      <c r="A1434" s="22" t="s">
        <v>178</v>
      </c>
    </row>
    <row r="1435" spans="1:16" ht="30" x14ac:dyDescent="0.25">
      <c r="A1435" s="100" t="s">
        <v>183</v>
      </c>
      <c r="B1435" s="100" t="s">
        <v>185</v>
      </c>
      <c r="C1435" s="45" t="s">
        <v>387</v>
      </c>
      <c r="D1435" s="100"/>
      <c r="E1435" s="100"/>
      <c r="F1435" s="101">
        <v>21</v>
      </c>
      <c r="G1435" s="101"/>
      <c r="H1435" s="101"/>
      <c r="I1435" s="125">
        <v>21</v>
      </c>
      <c r="J1435" s="101"/>
      <c r="K1435" s="101"/>
      <c r="L1435" s="101"/>
      <c r="M1435" s="101">
        <v>2</v>
      </c>
      <c r="N1435" s="100"/>
      <c r="O1435" s="100">
        <v>39000</v>
      </c>
      <c r="P1435" s="100">
        <v>46800</v>
      </c>
    </row>
    <row r="1436" spans="1:16" x14ac:dyDescent="0.25">
      <c r="A1436" s="126" t="s">
        <v>183</v>
      </c>
      <c r="B1436" s="126"/>
      <c r="C1436" s="126"/>
      <c r="D1436" s="126"/>
      <c r="E1436" s="126"/>
      <c r="F1436" s="125">
        <v>21</v>
      </c>
      <c r="G1436" s="125"/>
      <c r="H1436" s="125"/>
      <c r="I1436" s="125">
        <v>21</v>
      </c>
      <c r="J1436" s="125"/>
      <c r="K1436" s="125"/>
      <c r="L1436" s="125"/>
      <c r="M1436" s="125">
        <v>2</v>
      </c>
      <c r="N1436" s="126"/>
      <c r="O1436" s="126"/>
      <c r="P1436" s="126"/>
    </row>
    <row r="1437" spans="1:16" x14ac:dyDescent="0.25">
      <c r="A1437" s="52"/>
      <c r="B1437" s="52"/>
      <c r="C1437" s="52"/>
      <c r="D1437" s="52">
        <f>D1436+D1433+D1429+D1426+D1423+D1420+D1415+D1412+D1408+D1405+D1402+D1395+D1388+D1383+D1379+D1375+D1370+D1362+D1359+D1354+D1351+D1346+D1332+D1328+D1324+D1305+D1300+D1291+D1283+D1277+D1263+D1239+D1236+D1213+D1187+D1174+D1166+D1150+D1138+D1128+D1113+D1080+D1055+D1034+D990+D984+D959+D945+D895+D770+D735+D730+D726+D715+D708+D694+D684+D636+D569+D560+D551+D539+D534+D517+D476+D457+D448+D444+D397+D343+D242+D137</f>
        <v>19594</v>
      </c>
      <c r="E1437" s="52">
        <f t="shared" ref="E1437:N1437" si="79">E1436+E1433+E1429+E1426+E1423+E1420+E1415+E1412+E1408+E1405+E1402+E1395+E1388+E1383+E1379+E1375+E1370+E1362+E1359+E1354+E1351+E1346+E1332+E1328+E1324+E1305+E1300+E1291+E1283+E1277+E1263+E1239+E1236+E1213+E1187+E1174+E1166+E1150+E1138+E1128+E1113+E1080+E1055+E1034+E990+E984+E959+E945+E895+E770+E735+E730+E726+E715+E708+E694+E684+E636+E569+E560+E551+E539+E534+E517+E476+E457+E448+E444+E397+E343+E242+E137</f>
        <v>6855</v>
      </c>
      <c r="F1437" s="52">
        <f t="shared" si="79"/>
        <v>118278</v>
      </c>
      <c r="G1437" s="52">
        <f t="shared" si="79"/>
        <v>72474</v>
      </c>
      <c r="H1437" s="52">
        <f t="shared" si="79"/>
        <v>1829</v>
      </c>
      <c r="I1437" s="52">
        <f t="shared" si="79"/>
        <v>219030</v>
      </c>
      <c r="J1437" s="52">
        <f t="shared" si="79"/>
        <v>5851</v>
      </c>
      <c r="K1437" s="52">
        <f t="shared" si="79"/>
        <v>31065</v>
      </c>
      <c r="L1437" s="52"/>
      <c r="M1437" s="52">
        <f t="shared" si="79"/>
        <v>50321</v>
      </c>
      <c r="N1437" s="52">
        <f t="shared" si="79"/>
        <v>21551</v>
      </c>
      <c r="O1437" s="52"/>
      <c r="P1437" s="52"/>
    </row>
    <row r="1439" spans="1:16" x14ac:dyDescent="0.25">
      <c r="D1439">
        <f>D1437+E1437</f>
        <v>26449</v>
      </c>
      <c r="F1439">
        <f>F1437+G1437+H1437</f>
        <v>192581</v>
      </c>
      <c r="M1439">
        <f>M1437+N1437</f>
        <v>71872</v>
      </c>
    </row>
  </sheetData>
  <mergeCells count="13">
    <mergeCell ref="A2:P2"/>
    <mergeCell ref="L4:L6"/>
    <mergeCell ref="M4:N5"/>
    <mergeCell ref="O4:P5"/>
    <mergeCell ref="D5:D6"/>
    <mergeCell ref="E5:E6"/>
    <mergeCell ref="F5:H5"/>
    <mergeCell ref="I5:I6"/>
    <mergeCell ref="A4:A6"/>
    <mergeCell ref="B4:B6"/>
    <mergeCell ref="C4:C6"/>
    <mergeCell ref="D4:I4"/>
    <mergeCell ref="J4:K5"/>
  </mergeCells>
  <pageMargins left="0.7" right="0.7" top="0.75" bottom="0.75" header="0.3" footer="0.3"/>
  <pageSetup paperSize="9" scale="73" orientation="landscape" r:id="rId1"/>
  <ignoredErrors>
    <ignoredError sqref="L4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8"/>
  <sheetViews>
    <sheetView zoomScaleNormal="100" workbookViewId="0">
      <pane xSplit="10" ySplit="6" topLeftCell="K847" activePane="bottomRight" state="frozen"/>
      <selection pane="topRight" activeCell="K1" sqref="K1"/>
      <selection pane="bottomLeft" activeCell="A7" sqref="A7"/>
      <selection pane="bottomRight" activeCell="K1019" sqref="K1019"/>
    </sheetView>
  </sheetViews>
  <sheetFormatPr defaultRowHeight="15" x14ac:dyDescent="0.25"/>
  <cols>
    <col min="1" max="1" width="11.140625" customWidth="1"/>
    <col min="2" max="2" width="5.7109375" customWidth="1"/>
    <col min="3" max="3" width="26.7109375" customWidth="1"/>
    <col min="4" max="4" width="9" customWidth="1"/>
    <col min="5" max="5" width="7.140625" customWidth="1"/>
    <col min="6" max="6" width="7.28515625" customWidth="1"/>
    <col min="7" max="7" width="6.85546875" customWidth="1"/>
    <col min="8" max="9" width="7.140625" customWidth="1"/>
    <col min="10" max="10" width="7.5703125" customWidth="1"/>
    <col min="11" max="11" width="7.28515625" customWidth="1"/>
    <col min="12" max="12" width="7" customWidth="1"/>
    <col min="13" max="13" width="6.7109375" customWidth="1"/>
    <col min="14" max="15" width="6.42578125" customWidth="1"/>
    <col min="16" max="16" width="6.7109375" customWidth="1"/>
    <col min="17" max="17" width="6" customWidth="1"/>
    <col min="18" max="18" width="7.140625" customWidth="1"/>
    <col min="19" max="19" width="7.42578125" customWidth="1"/>
    <col min="20" max="20" width="7.140625" customWidth="1"/>
    <col min="21" max="21" width="6.140625" customWidth="1"/>
    <col min="22" max="22" width="7" customWidth="1"/>
    <col min="23" max="24" width="6.7109375" customWidth="1"/>
    <col min="25" max="25" width="6.42578125" customWidth="1"/>
    <col min="26" max="26" width="7.140625" customWidth="1"/>
  </cols>
  <sheetData>
    <row r="1" spans="1:27" ht="15.75" x14ac:dyDescent="0.25">
      <c r="A1" s="247" t="s">
        <v>102</v>
      </c>
      <c r="B1" s="252" t="s">
        <v>209</v>
      </c>
      <c r="C1" s="248" t="s">
        <v>192</v>
      </c>
      <c r="D1" s="250" t="s">
        <v>193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47"/>
    </row>
    <row r="2" spans="1:27" ht="15.75" x14ac:dyDescent="0.25">
      <c r="A2" s="247"/>
      <c r="B2" s="253"/>
      <c r="C2" s="248"/>
      <c r="D2" s="248" t="s">
        <v>194</v>
      </c>
      <c r="E2" s="248"/>
      <c r="F2" s="248"/>
      <c r="G2" s="248"/>
      <c r="H2" s="248"/>
      <c r="I2" s="249"/>
      <c r="J2" s="250" t="s">
        <v>195</v>
      </c>
      <c r="K2" s="250"/>
      <c r="L2" s="250"/>
      <c r="M2" s="250"/>
      <c r="N2" s="250"/>
      <c r="O2" s="251"/>
      <c r="P2" s="250" t="s">
        <v>196</v>
      </c>
      <c r="Q2" s="250"/>
      <c r="R2" s="250"/>
      <c r="S2" s="250"/>
      <c r="T2" s="250"/>
      <c r="U2" s="251"/>
      <c r="V2" s="250" t="s">
        <v>197</v>
      </c>
      <c r="W2" s="250"/>
      <c r="X2" s="250"/>
      <c r="Y2" s="250"/>
      <c r="Z2" s="250"/>
      <c r="AA2" s="247"/>
    </row>
    <row r="3" spans="1:27" ht="62.25" customHeight="1" x14ac:dyDescent="0.25">
      <c r="A3" s="247"/>
      <c r="B3" s="254"/>
      <c r="C3" s="248"/>
      <c r="D3" s="39" t="s">
        <v>198</v>
      </c>
      <c r="E3" s="39" t="s">
        <v>199</v>
      </c>
      <c r="F3" s="39" t="s">
        <v>200</v>
      </c>
      <c r="G3" s="39" t="s">
        <v>201</v>
      </c>
      <c r="H3" s="39" t="s">
        <v>202</v>
      </c>
      <c r="I3" s="39" t="s">
        <v>203</v>
      </c>
      <c r="J3" s="39" t="s">
        <v>198</v>
      </c>
      <c r="K3" s="39" t="s">
        <v>199</v>
      </c>
      <c r="L3" s="39" t="s">
        <v>200</v>
      </c>
      <c r="M3" s="39" t="s">
        <v>201</v>
      </c>
      <c r="N3" s="39" t="s">
        <v>202</v>
      </c>
      <c r="O3" s="39" t="s">
        <v>203</v>
      </c>
      <c r="P3" s="39" t="s">
        <v>198</v>
      </c>
      <c r="Q3" s="39" t="s">
        <v>199</v>
      </c>
      <c r="R3" s="39" t="s">
        <v>200</v>
      </c>
      <c r="S3" s="39" t="s">
        <v>201</v>
      </c>
      <c r="T3" s="39" t="s">
        <v>202</v>
      </c>
      <c r="U3" s="39" t="s">
        <v>203</v>
      </c>
      <c r="V3" s="39" t="s">
        <v>198</v>
      </c>
      <c r="W3" s="39" t="s">
        <v>199</v>
      </c>
      <c r="X3" s="39" t="s">
        <v>200</v>
      </c>
      <c r="Y3" s="39" t="s">
        <v>201</v>
      </c>
      <c r="Z3" s="39" t="s">
        <v>202</v>
      </c>
      <c r="AA3" s="40" t="s">
        <v>203</v>
      </c>
    </row>
    <row r="4" spans="1:27" x14ac:dyDescent="0.25">
      <c r="A4" s="146" t="s">
        <v>204</v>
      </c>
      <c r="B4" s="146" t="s">
        <v>185</v>
      </c>
      <c r="C4" s="146" t="s">
        <v>420</v>
      </c>
      <c r="D4" s="146">
        <v>14</v>
      </c>
      <c r="E4" s="146">
        <v>11</v>
      </c>
      <c r="F4" s="146">
        <v>11</v>
      </c>
      <c r="G4" s="146">
        <v>10</v>
      </c>
      <c r="H4" s="146"/>
      <c r="I4" s="146"/>
      <c r="J4" s="146">
        <f>16+59</f>
        <v>75</v>
      </c>
      <c r="K4" s="146">
        <v>8</v>
      </c>
      <c r="L4" s="146">
        <v>15</v>
      </c>
      <c r="M4" s="146">
        <v>18</v>
      </c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</row>
    <row r="5" spans="1:27" x14ac:dyDescent="0.25">
      <c r="A5" s="146" t="s">
        <v>204</v>
      </c>
      <c r="B5" s="146" t="s">
        <v>185</v>
      </c>
      <c r="C5" s="146" t="s">
        <v>864</v>
      </c>
      <c r="D5" s="146">
        <v>20</v>
      </c>
      <c r="E5" s="146"/>
      <c r="F5" s="146"/>
      <c r="G5" s="146">
        <v>16</v>
      </c>
      <c r="H5" s="146"/>
      <c r="I5" s="146"/>
      <c r="J5" s="146">
        <v>6</v>
      </c>
      <c r="K5" s="146">
        <v>6</v>
      </c>
      <c r="L5" s="146"/>
      <c r="M5" s="146">
        <v>17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</row>
    <row r="6" spans="1:27" x14ac:dyDescent="0.25">
      <c r="A6" s="146" t="s">
        <v>204</v>
      </c>
      <c r="B6" s="146" t="s">
        <v>185</v>
      </c>
      <c r="C6" s="146" t="s">
        <v>434</v>
      </c>
      <c r="D6" s="146">
        <v>18</v>
      </c>
      <c r="E6" s="146">
        <v>17</v>
      </c>
      <c r="F6" s="146">
        <v>17</v>
      </c>
      <c r="G6" s="146">
        <v>19</v>
      </c>
      <c r="H6" s="146"/>
      <c r="I6" s="146"/>
      <c r="J6" s="146">
        <v>13</v>
      </c>
      <c r="K6" s="146">
        <v>13</v>
      </c>
      <c r="L6" s="146">
        <v>14</v>
      </c>
      <c r="M6" s="146">
        <v>16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 ht="30" x14ac:dyDescent="0.25">
      <c r="A7" s="146" t="s">
        <v>204</v>
      </c>
      <c r="B7" s="146" t="s">
        <v>185</v>
      </c>
      <c r="C7" s="146" t="s">
        <v>865</v>
      </c>
      <c r="D7" s="146">
        <f>SUM(D4:D6)</f>
        <v>52</v>
      </c>
      <c r="E7" s="146">
        <f>SUM(E4:E6)</f>
        <v>28</v>
      </c>
      <c r="F7" s="146">
        <f>SUM(F4:F6)</f>
        <v>28</v>
      </c>
      <c r="G7" s="146">
        <f>SUM(G4:G6)</f>
        <v>45</v>
      </c>
      <c r="H7" s="146"/>
      <c r="I7" s="146"/>
      <c r="J7" s="146">
        <v>28</v>
      </c>
      <c r="K7" s="146">
        <v>34</v>
      </c>
      <c r="L7" s="146">
        <v>30</v>
      </c>
      <c r="M7" s="146">
        <v>25</v>
      </c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1:27" x14ac:dyDescent="0.25">
      <c r="A8" s="146" t="s">
        <v>204</v>
      </c>
      <c r="B8" s="146" t="s">
        <v>185</v>
      </c>
      <c r="C8" s="146" t="s">
        <v>261</v>
      </c>
      <c r="D8" s="146">
        <v>15</v>
      </c>
      <c r="E8" s="146">
        <v>18</v>
      </c>
      <c r="F8" s="146">
        <v>10</v>
      </c>
      <c r="G8" s="146">
        <v>12</v>
      </c>
      <c r="H8" s="146"/>
      <c r="I8" s="146"/>
      <c r="J8" s="146">
        <v>9</v>
      </c>
      <c r="K8" s="146">
        <v>7</v>
      </c>
      <c r="L8" s="146">
        <v>8</v>
      </c>
      <c r="M8" s="146">
        <v>10</v>
      </c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</row>
    <row r="9" spans="1:27" x14ac:dyDescent="0.25">
      <c r="A9" s="146" t="s">
        <v>204</v>
      </c>
      <c r="B9" s="146" t="s">
        <v>185</v>
      </c>
      <c r="C9" s="146" t="s">
        <v>219</v>
      </c>
      <c r="D9" s="146"/>
      <c r="E9" s="146"/>
      <c r="F9" s="146"/>
      <c r="G9" s="146"/>
      <c r="H9" s="146"/>
      <c r="I9" s="146"/>
      <c r="J9" s="146">
        <v>42</v>
      </c>
      <c r="K9" s="146">
        <v>36</v>
      </c>
      <c r="L9" s="146">
        <v>33</v>
      </c>
      <c r="M9" s="146">
        <v>29</v>
      </c>
      <c r="N9" s="146"/>
      <c r="O9" s="146"/>
      <c r="P9" s="146">
        <v>6</v>
      </c>
      <c r="Q9" s="146">
        <v>29</v>
      </c>
      <c r="R9" s="146">
        <v>8</v>
      </c>
      <c r="S9" s="146"/>
      <c r="T9" s="146">
        <v>2</v>
      </c>
      <c r="U9" s="146"/>
      <c r="V9" s="146"/>
      <c r="W9" s="146"/>
      <c r="X9" s="146"/>
      <c r="Y9" s="146"/>
      <c r="Z9" s="146"/>
      <c r="AA9" s="146"/>
    </row>
    <row r="10" spans="1:27" ht="30" x14ac:dyDescent="0.25">
      <c r="A10" s="146" t="s">
        <v>204</v>
      </c>
      <c r="B10" s="146" t="s">
        <v>185</v>
      </c>
      <c r="C10" s="146" t="s">
        <v>271</v>
      </c>
      <c r="D10" s="146"/>
      <c r="E10" s="146"/>
      <c r="F10" s="146"/>
      <c r="G10" s="146">
        <v>11</v>
      </c>
      <c r="H10" s="146"/>
      <c r="I10" s="146"/>
      <c r="J10" s="146">
        <v>11</v>
      </c>
      <c r="K10" s="146">
        <v>5</v>
      </c>
      <c r="L10" s="146">
        <v>8</v>
      </c>
      <c r="M10" s="146">
        <v>5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  <row r="11" spans="1:27" x14ac:dyDescent="0.25">
      <c r="A11" s="146" t="s">
        <v>204</v>
      </c>
      <c r="B11" s="146" t="s">
        <v>185</v>
      </c>
      <c r="C11" s="146" t="s">
        <v>247</v>
      </c>
      <c r="D11" s="146"/>
      <c r="E11" s="146"/>
      <c r="F11" s="146"/>
      <c r="G11" s="146"/>
      <c r="H11" s="146"/>
      <c r="I11" s="146"/>
      <c r="J11" s="146">
        <v>81</v>
      </c>
      <c r="K11" s="146">
        <v>56</v>
      </c>
      <c r="L11" s="146">
        <v>44</v>
      </c>
      <c r="M11" s="146">
        <v>59</v>
      </c>
      <c r="N11" s="146"/>
      <c r="O11" s="146"/>
      <c r="P11" s="146">
        <v>6</v>
      </c>
      <c r="Q11" s="146">
        <v>13</v>
      </c>
      <c r="R11" s="146">
        <v>17</v>
      </c>
      <c r="S11" s="146"/>
      <c r="T11" s="146"/>
      <c r="U11" s="146"/>
      <c r="V11" s="146"/>
      <c r="W11" s="146"/>
      <c r="X11" s="146"/>
      <c r="Y11" s="146"/>
      <c r="Z11" s="146"/>
      <c r="AA11" s="146"/>
    </row>
    <row r="12" spans="1:27" ht="30" x14ac:dyDescent="0.25">
      <c r="A12" s="146" t="s">
        <v>204</v>
      </c>
      <c r="B12" s="146" t="s">
        <v>185</v>
      </c>
      <c r="C12" s="146" t="s">
        <v>379</v>
      </c>
      <c r="D12" s="146"/>
      <c r="E12" s="146"/>
      <c r="F12" s="146"/>
      <c r="G12" s="146"/>
      <c r="H12" s="146"/>
      <c r="I12" s="146"/>
      <c r="J12" s="146">
        <v>43</v>
      </c>
      <c r="K12" s="146">
        <v>28</v>
      </c>
      <c r="L12" s="146">
        <v>24</v>
      </c>
      <c r="M12" s="146">
        <v>33</v>
      </c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</row>
    <row r="13" spans="1:27" x14ac:dyDescent="0.25">
      <c r="A13" s="146" t="s">
        <v>204</v>
      </c>
      <c r="B13" s="146" t="s">
        <v>185</v>
      </c>
      <c r="C13" s="146" t="s">
        <v>408</v>
      </c>
      <c r="D13" s="146"/>
      <c r="E13" s="146"/>
      <c r="F13" s="146"/>
      <c r="G13" s="146"/>
      <c r="H13" s="146"/>
      <c r="I13" s="146"/>
      <c r="J13" s="146">
        <v>40</v>
      </c>
      <c r="K13" s="146">
        <v>28</v>
      </c>
      <c r="L13" s="146">
        <v>37</v>
      </c>
      <c r="M13" s="146">
        <v>24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</row>
    <row r="14" spans="1:27" x14ac:dyDescent="0.25">
      <c r="A14" s="146" t="s">
        <v>204</v>
      </c>
      <c r="B14" s="146" t="s">
        <v>185</v>
      </c>
      <c r="C14" s="146" t="s">
        <v>378</v>
      </c>
      <c r="D14" s="146">
        <v>20</v>
      </c>
      <c r="E14" s="146">
        <v>17</v>
      </c>
      <c r="F14" s="146">
        <v>14</v>
      </c>
      <c r="G14" s="146">
        <v>20</v>
      </c>
      <c r="H14" s="146"/>
      <c r="I14" s="146"/>
      <c r="J14" s="146">
        <v>60</v>
      </c>
      <c r="K14" s="146">
        <v>41</v>
      </c>
      <c r="L14" s="146">
        <v>33</v>
      </c>
      <c r="M14" s="146">
        <v>30</v>
      </c>
      <c r="N14" s="146"/>
      <c r="O14" s="146"/>
      <c r="P14" s="146">
        <f>33</f>
        <v>33</v>
      </c>
      <c r="Q14" s="146">
        <v>11</v>
      </c>
      <c r="R14" s="146">
        <v>30</v>
      </c>
      <c r="S14" s="146"/>
      <c r="T14" s="146">
        <v>23</v>
      </c>
      <c r="U14" s="146"/>
      <c r="V14" s="146"/>
      <c r="W14" s="146"/>
      <c r="X14" s="146"/>
      <c r="Y14" s="146"/>
      <c r="Z14" s="146"/>
      <c r="AA14" s="146"/>
    </row>
    <row r="15" spans="1:27" x14ac:dyDescent="0.25">
      <c r="A15" s="146" t="s">
        <v>204</v>
      </c>
      <c r="B15" s="146" t="s">
        <v>185</v>
      </c>
      <c r="C15" s="146" t="s">
        <v>260</v>
      </c>
      <c r="D15" s="146">
        <v>11</v>
      </c>
      <c r="E15" s="146"/>
      <c r="F15" s="146"/>
      <c r="G15" s="146"/>
      <c r="H15" s="146"/>
      <c r="I15" s="146"/>
      <c r="J15" s="146">
        <v>18</v>
      </c>
      <c r="K15" s="146">
        <v>15</v>
      </c>
      <c r="L15" s="146">
        <v>15</v>
      </c>
      <c r="M15" s="146">
        <v>31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</row>
    <row r="16" spans="1:27" ht="45" x14ac:dyDescent="0.25">
      <c r="A16" s="146" t="s">
        <v>204</v>
      </c>
      <c r="B16" s="146" t="s">
        <v>185</v>
      </c>
      <c r="C16" s="146" t="s">
        <v>866</v>
      </c>
      <c r="D16" s="146">
        <v>9</v>
      </c>
      <c r="E16" s="146"/>
      <c r="F16" s="146"/>
      <c r="G16" s="146"/>
      <c r="H16" s="146"/>
      <c r="I16" s="146"/>
      <c r="J16" s="146">
        <v>1</v>
      </c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</row>
    <row r="17" spans="1:27" x14ac:dyDescent="0.25">
      <c r="A17" s="146" t="s">
        <v>204</v>
      </c>
      <c r="B17" s="146" t="s">
        <v>185</v>
      </c>
      <c r="C17" s="146" t="s">
        <v>421</v>
      </c>
      <c r="D17" s="146">
        <v>19</v>
      </c>
      <c r="E17" s="146">
        <v>17</v>
      </c>
      <c r="F17" s="146">
        <v>18</v>
      </c>
      <c r="G17" s="146">
        <v>12</v>
      </c>
      <c r="H17" s="146"/>
      <c r="I17" s="146"/>
      <c r="J17" s="146">
        <v>13</v>
      </c>
      <c r="K17" s="146">
        <v>9</v>
      </c>
      <c r="L17" s="146">
        <v>13</v>
      </c>
      <c r="M17" s="146">
        <v>8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ht="30" x14ac:dyDescent="0.25">
      <c r="A18" s="146" t="s">
        <v>204</v>
      </c>
      <c r="B18" s="146" t="s">
        <v>185</v>
      </c>
      <c r="C18" s="146" t="s">
        <v>375</v>
      </c>
      <c r="D18" s="146">
        <v>14</v>
      </c>
      <c r="E18" s="146">
        <v>20</v>
      </c>
      <c r="F18" s="146">
        <v>16</v>
      </c>
      <c r="G18" s="146">
        <v>20</v>
      </c>
      <c r="H18" s="146"/>
      <c r="I18" s="146"/>
      <c r="J18" s="146">
        <v>24</v>
      </c>
      <c r="K18" s="146">
        <v>24</v>
      </c>
      <c r="L18" s="146">
        <v>17</v>
      </c>
      <c r="M18" s="146">
        <v>24</v>
      </c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</row>
    <row r="19" spans="1:27" x14ac:dyDescent="0.25">
      <c r="A19" s="146" t="s">
        <v>204</v>
      </c>
      <c r="B19" s="146" t="s">
        <v>185</v>
      </c>
      <c r="C19" s="146" t="s">
        <v>606</v>
      </c>
      <c r="D19" s="146"/>
      <c r="E19" s="146"/>
      <c r="F19" s="146"/>
      <c r="G19" s="146"/>
      <c r="H19" s="146"/>
      <c r="I19" s="146"/>
      <c r="J19" s="146">
        <v>14</v>
      </c>
      <c r="K19" s="146">
        <v>11</v>
      </c>
      <c r="L19" s="146">
        <v>11</v>
      </c>
      <c r="M19" s="146">
        <v>12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</row>
    <row r="20" spans="1:27" x14ac:dyDescent="0.25">
      <c r="A20" s="146" t="s">
        <v>204</v>
      </c>
      <c r="B20" s="146" t="s">
        <v>185</v>
      </c>
      <c r="C20" s="146" t="s">
        <v>376</v>
      </c>
      <c r="D20" s="146">
        <v>19</v>
      </c>
      <c r="E20" s="146">
        <v>25</v>
      </c>
      <c r="F20" s="146">
        <v>23</v>
      </c>
      <c r="G20" s="146">
        <v>18</v>
      </c>
      <c r="H20" s="146"/>
      <c r="I20" s="146"/>
      <c r="J20" s="146">
        <v>2</v>
      </c>
      <c r="K20" s="146">
        <v>2</v>
      </c>
      <c r="L20" s="146">
        <v>4</v>
      </c>
      <c r="M20" s="146">
        <v>9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</row>
    <row r="21" spans="1:27" x14ac:dyDescent="0.25">
      <c r="A21" s="146" t="s">
        <v>204</v>
      </c>
      <c r="B21" s="146" t="s">
        <v>185</v>
      </c>
      <c r="C21" s="146" t="s">
        <v>867</v>
      </c>
      <c r="D21" s="146">
        <v>14</v>
      </c>
      <c r="E21" s="146">
        <v>15</v>
      </c>
      <c r="F21" s="146">
        <v>12</v>
      </c>
      <c r="G21" s="146">
        <v>0</v>
      </c>
      <c r="H21" s="146"/>
      <c r="I21" s="146"/>
      <c r="J21" s="146">
        <v>5</v>
      </c>
      <c r="K21" s="146">
        <v>4</v>
      </c>
      <c r="L21" s="146">
        <v>4</v>
      </c>
      <c r="M21" s="146">
        <v>11</v>
      </c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1:27" ht="30" x14ac:dyDescent="0.25">
      <c r="A22" s="146" t="s">
        <v>204</v>
      </c>
      <c r="B22" s="146" t="s">
        <v>185</v>
      </c>
      <c r="C22" s="146" t="s">
        <v>386</v>
      </c>
      <c r="D22" s="146">
        <v>15</v>
      </c>
      <c r="E22" s="146">
        <v>15</v>
      </c>
      <c r="F22" s="146">
        <v>13</v>
      </c>
      <c r="G22" s="146">
        <v>8</v>
      </c>
      <c r="H22" s="146"/>
      <c r="I22" s="146"/>
      <c r="J22" s="146">
        <v>1</v>
      </c>
      <c r="K22" s="146">
        <v>3</v>
      </c>
      <c r="L22" s="146">
        <v>6</v>
      </c>
      <c r="M22" s="146">
        <v>4</v>
      </c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x14ac:dyDescent="0.25">
      <c r="A23" s="146" t="s">
        <v>204</v>
      </c>
      <c r="B23" s="146" t="s">
        <v>185</v>
      </c>
      <c r="C23" s="146" t="s">
        <v>868</v>
      </c>
      <c r="D23" s="146">
        <v>10</v>
      </c>
      <c r="E23" s="146">
        <v>13</v>
      </c>
      <c r="F23" s="146">
        <v>18</v>
      </c>
      <c r="G23" s="146">
        <v>15</v>
      </c>
      <c r="H23" s="146"/>
      <c r="I23" s="146"/>
      <c r="J23" s="146">
        <v>7</v>
      </c>
      <c r="K23" s="146">
        <v>7</v>
      </c>
      <c r="L23" s="146">
        <v>6</v>
      </c>
      <c r="M23" s="146">
        <v>5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</row>
    <row r="24" spans="1:27" x14ac:dyDescent="0.25">
      <c r="A24" s="146" t="s">
        <v>204</v>
      </c>
      <c r="B24" s="146" t="s">
        <v>185</v>
      </c>
      <c r="C24" s="146" t="s">
        <v>869</v>
      </c>
      <c r="D24" s="146">
        <v>14</v>
      </c>
      <c r="E24" s="146">
        <v>15</v>
      </c>
      <c r="F24" s="146">
        <v>12</v>
      </c>
      <c r="G24" s="146">
        <v>15</v>
      </c>
      <c r="H24" s="146"/>
      <c r="I24" s="146"/>
      <c r="J24" s="146">
        <v>6</v>
      </c>
      <c r="K24" s="146">
        <v>6</v>
      </c>
      <c r="L24" s="146">
        <v>8</v>
      </c>
      <c r="M24" s="146">
        <v>17</v>
      </c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</row>
    <row r="25" spans="1:27" x14ac:dyDescent="0.25">
      <c r="A25" s="146" t="s">
        <v>204</v>
      </c>
      <c r="B25" s="146" t="s">
        <v>185</v>
      </c>
      <c r="C25" s="146" t="s">
        <v>870</v>
      </c>
      <c r="D25" s="146">
        <v>16</v>
      </c>
      <c r="E25" s="146">
        <v>19</v>
      </c>
      <c r="F25" s="146">
        <v>12</v>
      </c>
      <c r="G25" s="146">
        <v>21</v>
      </c>
      <c r="H25" s="146"/>
      <c r="I25" s="146"/>
      <c r="J25" s="146">
        <f>22+22</f>
        <v>44</v>
      </c>
      <c r="K25" s="146">
        <v>13</v>
      </c>
      <c r="L25" s="146">
        <v>17</v>
      </c>
      <c r="M25" s="146">
        <v>16</v>
      </c>
      <c r="N25" s="146"/>
      <c r="O25" s="146"/>
      <c r="P25" s="146"/>
      <c r="Q25" s="146"/>
      <c r="R25" s="146"/>
      <c r="S25" s="146"/>
      <c r="T25" s="146">
        <v>15</v>
      </c>
      <c r="U25" s="146"/>
      <c r="V25" s="146"/>
      <c r="W25" s="146"/>
      <c r="X25" s="146"/>
      <c r="Y25" s="146"/>
      <c r="Z25" s="146"/>
      <c r="AA25" s="146"/>
    </row>
    <row r="26" spans="1:27" ht="30" x14ac:dyDescent="0.25">
      <c r="A26" s="146" t="s">
        <v>204</v>
      </c>
      <c r="B26" s="146" t="s">
        <v>185</v>
      </c>
      <c r="C26" s="146" t="s">
        <v>871</v>
      </c>
      <c r="D26" s="146"/>
      <c r="E26" s="146"/>
      <c r="F26" s="146"/>
      <c r="G26" s="146"/>
      <c r="H26" s="146"/>
      <c r="I26" s="146"/>
      <c r="J26" s="146">
        <v>21</v>
      </c>
      <c r="K26" s="146">
        <v>12</v>
      </c>
      <c r="L26" s="146">
        <v>19</v>
      </c>
      <c r="M26" s="146">
        <v>18</v>
      </c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</row>
    <row r="27" spans="1:27" ht="60" x14ac:dyDescent="0.25">
      <c r="A27" s="146" t="s">
        <v>204</v>
      </c>
      <c r="B27" s="146" t="s">
        <v>185</v>
      </c>
      <c r="C27" s="146" t="s">
        <v>872</v>
      </c>
      <c r="D27" s="146"/>
      <c r="E27" s="146"/>
      <c r="F27" s="146"/>
      <c r="G27" s="146">
        <v>1</v>
      </c>
      <c r="H27" s="146"/>
      <c r="I27" s="146"/>
      <c r="J27" s="146">
        <v>18</v>
      </c>
      <c r="K27" s="146">
        <v>12</v>
      </c>
      <c r="L27" s="146">
        <v>11</v>
      </c>
      <c r="M27" s="146">
        <v>16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</row>
    <row r="28" spans="1:27" x14ac:dyDescent="0.25">
      <c r="A28" s="146" t="s">
        <v>204</v>
      </c>
      <c r="B28" s="146" t="s">
        <v>185</v>
      </c>
      <c r="C28" s="146" t="s">
        <v>873</v>
      </c>
      <c r="D28" s="146">
        <v>21</v>
      </c>
      <c r="E28" s="146">
        <v>18</v>
      </c>
      <c r="F28" s="146">
        <v>18</v>
      </c>
      <c r="G28" s="146">
        <v>18</v>
      </c>
      <c r="H28" s="146"/>
      <c r="I28" s="146"/>
      <c r="J28" s="146">
        <v>31</v>
      </c>
      <c r="K28" s="146">
        <v>24</v>
      </c>
      <c r="L28" s="146">
        <v>15</v>
      </c>
      <c r="M28" s="146">
        <v>18</v>
      </c>
      <c r="N28" s="146"/>
      <c r="O28" s="146"/>
      <c r="P28" s="146"/>
      <c r="Q28" s="146">
        <v>5</v>
      </c>
      <c r="R28" s="146"/>
      <c r="S28" s="146"/>
      <c r="T28" s="146">
        <v>20</v>
      </c>
      <c r="U28" s="146"/>
      <c r="V28" s="146"/>
      <c r="W28" s="146"/>
      <c r="X28" s="146"/>
      <c r="Y28" s="146"/>
      <c r="Z28" s="146"/>
      <c r="AA28" s="146"/>
    </row>
    <row r="29" spans="1:27" x14ac:dyDescent="0.25">
      <c r="A29" s="146" t="s">
        <v>204</v>
      </c>
      <c r="B29" s="146" t="s">
        <v>185</v>
      </c>
      <c r="C29" s="146" t="s">
        <v>874</v>
      </c>
      <c r="D29" s="146"/>
      <c r="E29" s="146"/>
      <c r="F29" s="146"/>
      <c r="G29" s="146"/>
      <c r="H29" s="146"/>
      <c r="I29" s="146"/>
      <c r="J29" s="146"/>
      <c r="K29" s="146">
        <v>10</v>
      </c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1:27" x14ac:dyDescent="0.25">
      <c r="A30" s="146" t="s">
        <v>204</v>
      </c>
      <c r="B30" s="146" t="s">
        <v>185</v>
      </c>
      <c r="C30" s="146" t="s">
        <v>875</v>
      </c>
      <c r="D30" s="146"/>
      <c r="E30" s="146"/>
      <c r="F30" s="146"/>
      <c r="G30" s="146"/>
      <c r="H30" s="146"/>
      <c r="I30" s="146"/>
      <c r="J30" s="146">
        <v>10</v>
      </c>
      <c r="K30" s="146">
        <v>12</v>
      </c>
      <c r="L30" s="146">
        <v>8</v>
      </c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1:27" ht="30" x14ac:dyDescent="0.25">
      <c r="A31" s="146" t="s">
        <v>204</v>
      </c>
      <c r="B31" s="146" t="s">
        <v>185</v>
      </c>
      <c r="C31" s="146" t="s">
        <v>876</v>
      </c>
      <c r="D31" s="146"/>
      <c r="E31" s="146"/>
      <c r="F31" s="146"/>
      <c r="G31" s="146"/>
      <c r="H31" s="146"/>
      <c r="I31" s="146"/>
      <c r="J31" s="146">
        <v>34</v>
      </c>
      <c r="K31" s="146">
        <v>43</v>
      </c>
      <c r="L31" s="146">
        <v>30</v>
      </c>
      <c r="M31" s="146">
        <v>32</v>
      </c>
      <c r="N31" s="146"/>
      <c r="O31" s="146"/>
      <c r="P31" s="146">
        <f>9+8</f>
        <v>17</v>
      </c>
      <c r="Q31" s="146">
        <v>14</v>
      </c>
      <c r="R31" s="146">
        <v>28</v>
      </c>
      <c r="S31" s="146">
        <v>24</v>
      </c>
      <c r="T31" s="146">
        <v>33</v>
      </c>
      <c r="U31" s="146"/>
      <c r="V31" s="146"/>
      <c r="W31" s="146"/>
      <c r="X31" s="146"/>
      <c r="Y31" s="146"/>
      <c r="Z31" s="146"/>
      <c r="AA31" s="146"/>
    </row>
    <row r="32" spans="1:27" ht="30" x14ac:dyDescent="0.25">
      <c r="A32" s="146" t="s">
        <v>204</v>
      </c>
      <c r="B32" s="146" t="s">
        <v>185</v>
      </c>
      <c r="C32" s="146" t="s">
        <v>877</v>
      </c>
      <c r="D32" s="146"/>
      <c r="E32" s="146"/>
      <c r="F32" s="146"/>
      <c r="G32" s="146"/>
      <c r="H32" s="146"/>
      <c r="I32" s="146"/>
      <c r="J32" s="146">
        <v>21</v>
      </c>
      <c r="K32" s="146">
        <v>28</v>
      </c>
      <c r="L32" s="146">
        <v>14</v>
      </c>
      <c r="M32" s="146">
        <v>21</v>
      </c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</row>
    <row r="33" spans="1:27" ht="30" x14ac:dyDescent="0.25">
      <c r="A33" s="146" t="s">
        <v>204</v>
      </c>
      <c r="B33" s="146" t="s">
        <v>185</v>
      </c>
      <c r="C33" s="146" t="s">
        <v>878</v>
      </c>
      <c r="D33" s="146"/>
      <c r="E33" s="146"/>
      <c r="F33" s="146"/>
      <c r="G33" s="146"/>
      <c r="H33" s="146"/>
      <c r="I33" s="146"/>
      <c r="J33" s="146">
        <v>18</v>
      </c>
      <c r="K33" s="146">
        <v>30</v>
      </c>
      <c r="L33" s="146">
        <v>36</v>
      </c>
      <c r="M33" s="146">
        <v>15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ht="30" x14ac:dyDescent="0.25">
      <c r="A34" s="146" t="s">
        <v>204</v>
      </c>
      <c r="B34" s="146" t="s">
        <v>185</v>
      </c>
      <c r="C34" s="146" t="s">
        <v>683</v>
      </c>
      <c r="D34" s="146"/>
      <c r="E34" s="146"/>
      <c r="F34" s="146"/>
      <c r="G34" s="146"/>
      <c r="H34" s="146"/>
      <c r="I34" s="146"/>
      <c r="J34" s="146">
        <v>17</v>
      </c>
      <c r="K34" s="146">
        <v>17</v>
      </c>
      <c r="L34" s="146">
        <v>13</v>
      </c>
      <c r="M34" s="146">
        <v>9</v>
      </c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1:27" x14ac:dyDescent="0.25">
      <c r="A35" s="146" t="s">
        <v>204</v>
      </c>
      <c r="B35" s="146" t="s">
        <v>185</v>
      </c>
      <c r="C35" s="146" t="s">
        <v>879</v>
      </c>
      <c r="D35" s="146"/>
      <c r="E35" s="146"/>
      <c r="F35" s="146"/>
      <c r="G35" s="146"/>
      <c r="H35" s="146"/>
      <c r="I35" s="146"/>
      <c r="J35" s="146">
        <v>19</v>
      </c>
      <c r="K35" s="146">
        <v>14</v>
      </c>
      <c r="L35" s="146">
        <v>17</v>
      </c>
      <c r="M35" s="146">
        <v>7</v>
      </c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1:27" x14ac:dyDescent="0.25">
      <c r="A36" s="146" t="s">
        <v>204</v>
      </c>
      <c r="B36" s="146" t="s">
        <v>185</v>
      </c>
      <c r="C36" s="146" t="s">
        <v>388</v>
      </c>
      <c r="D36" s="146"/>
      <c r="E36" s="146"/>
      <c r="F36" s="146"/>
      <c r="G36" s="146"/>
      <c r="H36" s="146"/>
      <c r="I36" s="146"/>
      <c r="J36" s="146">
        <v>30</v>
      </c>
      <c r="K36" s="146">
        <v>39</v>
      </c>
      <c r="L36" s="146">
        <v>16</v>
      </c>
      <c r="M36" s="146">
        <v>13</v>
      </c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1:27" x14ac:dyDescent="0.25">
      <c r="A37" s="146" t="s">
        <v>204</v>
      </c>
      <c r="B37" s="146" t="s">
        <v>185</v>
      </c>
      <c r="C37" s="146" t="s">
        <v>880</v>
      </c>
      <c r="D37" s="146"/>
      <c r="E37" s="146"/>
      <c r="F37" s="146">
        <v>15</v>
      </c>
      <c r="G37" s="146">
        <v>17</v>
      </c>
      <c r="H37" s="146"/>
      <c r="I37" s="146"/>
      <c r="J37" s="146">
        <v>67</v>
      </c>
      <c r="K37" s="146">
        <v>92</v>
      </c>
      <c r="L37" s="146">
        <f>65-15</f>
        <v>50</v>
      </c>
      <c r="M37" s="146">
        <f>12+11+15+1</f>
        <v>39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x14ac:dyDescent="0.25">
      <c r="A38" s="146" t="s">
        <v>204</v>
      </c>
      <c r="B38" s="146" t="s">
        <v>185</v>
      </c>
      <c r="C38" s="146" t="s">
        <v>881</v>
      </c>
      <c r="D38" s="146"/>
      <c r="E38" s="146"/>
      <c r="F38" s="146"/>
      <c r="G38" s="146">
        <v>4</v>
      </c>
      <c r="H38" s="146"/>
      <c r="I38" s="146"/>
      <c r="J38" s="146">
        <v>13</v>
      </c>
      <c r="K38" s="146">
        <v>16</v>
      </c>
      <c r="L38" s="146">
        <v>10</v>
      </c>
      <c r="M38" s="146">
        <v>3</v>
      </c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</row>
    <row r="39" spans="1:27" x14ac:dyDescent="0.25">
      <c r="A39" s="146" t="s">
        <v>204</v>
      </c>
      <c r="B39" s="146" t="s">
        <v>185</v>
      </c>
      <c r="C39" s="146" t="s">
        <v>882</v>
      </c>
      <c r="D39" s="146"/>
      <c r="E39" s="146"/>
      <c r="F39" s="146"/>
      <c r="G39" s="146">
        <v>2</v>
      </c>
      <c r="H39" s="146"/>
      <c r="I39" s="146"/>
      <c r="J39" s="146"/>
      <c r="K39" s="146">
        <f>12+1</f>
        <v>13</v>
      </c>
      <c r="L39" s="146">
        <v>10</v>
      </c>
      <c r="M39" s="146">
        <v>3</v>
      </c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</row>
    <row r="40" spans="1:27" x14ac:dyDescent="0.25">
      <c r="A40" s="146" t="s">
        <v>204</v>
      </c>
      <c r="B40" s="146" t="s">
        <v>185</v>
      </c>
      <c r="C40" s="146" t="s">
        <v>883</v>
      </c>
      <c r="D40" s="146"/>
      <c r="E40" s="146"/>
      <c r="F40" s="146"/>
      <c r="G40" s="146"/>
      <c r="H40" s="146"/>
      <c r="I40" s="146"/>
      <c r="J40" s="146">
        <v>13</v>
      </c>
      <c r="K40" s="146">
        <v>25</v>
      </c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</row>
    <row r="41" spans="1:27" x14ac:dyDescent="0.25">
      <c r="A41" s="146" t="s">
        <v>204</v>
      </c>
      <c r="B41" s="146" t="s">
        <v>185</v>
      </c>
      <c r="C41" s="146" t="s">
        <v>635</v>
      </c>
      <c r="D41" s="146"/>
      <c r="E41" s="146"/>
      <c r="F41" s="146"/>
      <c r="G41" s="146"/>
      <c r="H41" s="146"/>
      <c r="I41" s="146"/>
      <c r="J41" s="146"/>
      <c r="K41" s="146">
        <v>16</v>
      </c>
      <c r="L41" s="146">
        <v>10</v>
      </c>
      <c r="M41" s="146">
        <v>4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</row>
    <row r="42" spans="1:27" x14ac:dyDescent="0.25">
      <c r="A42" s="146" t="s">
        <v>204</v>
      </c>
      <c r="B42" s="146" t="s">
        <v>185</v>
      </c>
      <c r="C42" s="146" t="s">
        <v>884</v>
      </c>
      <c r="D42" s="146"/>
      <c r="E42" s="146"/>
      <c r="F42" s="146"/>
      <c r="G42" s="146"/>
      <c r="H42" s="146"/>
      <c r="I42" s="146"/>
      <c r="J42" s="146">
        <v>17</v>
      </c>
      <c r="K42" s="146">
        <v>14</v>
      </c>
      <c r="L42" s="146"/>
      <c r="M42" s="146">
        <v>5</v>
      </c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x14ac:dyDescent="0.25">
      <c r="A43" s="146" t="s">
        <v>204</v>
      </c>
      <c r="B43" s="146" t="s">
        <v>185</v>
      </c>
      <c r="C43" s="146" t="s">
        <v>257</v>
      </c>
      <c r="D43" s="146">
        <v>9</v>
      </c>
      <c r="E43" s="146"/>
      <c r="F43" s="146"/>
      <c r="G43" s="146"/>
      <c r="H43" s="146"/>
      <c r="I43" s="146"/>
      <c r="J43" s="146">
        <v>1</v>
      </c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27" x14ac:dyDescent="0.25">
      <c r="A44" s="146" t="s">
        <v>204</v>
      </c>
      <c r="B44" s="146" t="s">
        <v>185</v>
      </c>
      <c r="C44" s="146" t="s">
        <v>244</v>
      </c>
      <c r="D44" s="146"/>
      <c r="E44" s="146">
        <v>9</v>
      </c>
      <c r="F44" s="146"/>
      <c r="G44" s="146"/>
      <c r="H44" s="146"/>
      <c r="I44" s="146"/>
      <c r="J44" s="146">
        <v>14</v>
      </c>
      <c r="K44" s="146">
        <v>49</v>
      </c>
      <c r="L44" s="146">
        <v>37</v>
      </c>
      <c r="M44" s="146">
        <v>19</v>
      </c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</row>
    <row r="45" spans="1:27" x14ac:dyDescent="0.25">
      <c r="A45" s="146" t="s">
        <v>204</v>
      </c>
      <c r="B45" s="146" t="s">
        <v>185</v>
      </c>
      <c r="C45" s="146" t="s">
        <v>923</v>
      </c>
      <c r="D45" s="146"/>
      <c r="E45" s="146"/>
      <c r="F45" s="146">
        <f>2+1+2</f>
        <v>5</v>
      </c>
      <c r="G45" s="146"/>
      <c r="H45" s="146"/>
      <c r="I45" s="146"/>
      <c r="J45" s="146">
        <f>32+48</f>
        <v>80</v>
      </c>
      <c r="K45" s="146">
        <v>20</v>
      </c>
      <c r="L45" s="146">
        <v>17</v>
      </c>
      <c r="M45" s="146">
        <v>14</v>
      </c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x14ac:dyDescent="0.25">
      <c r="A46" s="146" t="s">
        <v>204</v>
      </c>
      <c r="B46" s="146" t="s">
        <v>185</v>
      </c>
      <c r="C46" s="146" t="s">
        <v>380</v>
      </c>
      <c r="D46" s="146">
        <v>10</v>
      </c>
      <c r="E46" s="146">
        <v>9</v>
      </c>
      <c r="F46" s="146">
        <v>13</v>
      </c>
      <c r="G46" s="146">
        <v>10</v>
      </c>
      <c r="H46" s="146"/>
      <c r="I46" s="146"/>
      <c r="J46" s="146">
        <v>1</v>
      </c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</row>
    <row r="47" spans="1:27" x14ac:dyDescent="0.25">
      <c r="A47" s="146" t="s">
        <v>204</v>
      </c>
      <c r="B47" s="146" t="s">
        <v>185</v>
      </c>
      <c r="C47" s="146" t="s">
        <v>885</v>
      </c>
      <c r="D47" s="146"/>
      <c r="E47" s="146"/>
      <c r="F47" s="146"/>
      <c r="G47" s="146"/>
      <c r="H47" s="146"/>
      <c r="I47" s="146"/>
      <c r="J47" s="146">
        <v>13</v>
      </c>
      <c r="K47" s="146">
        <v>22</v>
      </c>
      <c r="L47" s="146">
        <v>14</v>
      </c>
      <c r="M47" s="146">
        <f>1+4+3+1</f>
        <v>9</v>
      </c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30" x14ac:dyDescent="0.25">
      <c r="A48" s="146" t="s">
        <v>204</v>
      </c>
      <c r="B48" s="146" t="s">
        <v>185</v>
      </c>
      <c r="C48" s="146" t="s">
        <v>886</v>
      </c>
      <c r="D48" s="146"/>
      <c r="E48" s="146"/>
      <c r="F48" s="146"/>
      <c r="G48" s="146"/>
      <c r="H48" s="146"/>
      <c r="I48" s="146"/>
      <c r="J48" s="146">
        <v>57</v>
      </c>
      <c r="K48" s="146">
        <v>49</v>
      </c>
      <c r="L48" s="146">
        <v>70</v>
      </c>
      <c r="M48" s="146">
        <v>49</v>
      </c>
      <c r="N48" s="146"/>
      <c r="O48" s="146"/>
      <c r="P48" s="146">
        <v>12</v>
      </c>
      <c r="Q48" s="146">
        <v>10</v>
      </c>
      <c r="R48" s="146">
        <v>13</v>
      </c>
      <c r="S48" s="146">
        <v>19</v>
      </c>
      <c r="T48" s="146">
        <f>3+4+14</f>
        <v>21</v>
      </c>
      <c r="U48" s="146"/>
      <c r="V48" s="146"/>
      <c r="W48" s="146"/>
      <c r="X48" s="146"/>
      <c r="Y48" s="146"/>
      <c r="Z48" s="146"/>
      <c r="AA48" s="146"/>
    </row>
    <row r="49" spans="1:27" x14ac:dyDescent="0.25">
      <c r="A49" s="146" t="s">
        <v>204</v>
      </c>
      <c r="B49" s="146" t="s">
        <v>185</v>
      </c>
      <c r="C49" s="146" t="s">
        <v>269</v>
      </c>
      <c r="D49" s="146"/>
      <c r="E49" s="146"/>
      <c r="F49" s="146"/>
      <c r="G49" s="146"/>
      <c r="H49" s="146"/>
      <c r="I49" s="146"/>
      <c r="J49" s="146">
        <v>137</v>
      </c>
      <c r="K49" s="146">
        <v>149</v>
      </c>
      <c r="L49" s="146">
        <v>154</v>
      </c>
      <c r="M49" s="146">
        <v>127</v>
      </c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1:27" ht="30" x14ac:dyDescent="0.25">
      <c r="A50" s="146" t="s">
        <v>204</v>
      </c>
      <c r="B50" s="146" t="s">
        <v>185</v>
      </c>
      <c r="C50" s="146" t="s">
        <v>887</v>
      </c>
      <c r="D50" s="146"/>
      <c r="E50" s="146"/>
      <c r="F50" s="146"/>
      <c r="G50" s="146"/>
      <c r="H50" s="146"/>
      <c r="I50" s="146"/>
      <c r="J50" s="146">
        <v>12</v>
      </c>
      <c r="K50" s="146">
        <v>23</v>
      </c>
      <c r="L50" s="146">
        <v>38</v>
      </c>
      <c r="M50" s="146">
        <v>37</v>
      </c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</row>
    <row r="51" spans="1:27" x14ac:dyDescent="0.25">
      <c r="A51" s="146" t="s">
        <v>204</v>
      </c>
      <c r="B51" s="146" t="s">
        <v>185</v>
      </c>
      <c r="C51" s="146" t="s">
        <v>888</v>
      </c>
      <c r="D51" s="146"/>
      <c r="E51" s="146"/>
      <c r="F51" s="146"/>
      <c r="G51" s="146"/>
      <c r="H51" s="146"/>
      <c r="I51" s="146"/>
      <c r="J51" s="146">
        <v>97</v>
      </c>
      <c r="K51" s="146">
        <v>88</v>
      </c>
      <c r="L51" s="146">
        <v>70</v>
      </c>
      <c r="M51" s="146">
        <v>72</v>
      </c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 x14ac:dyDescent="0.25">
      <c r="A52" s="146" t="s">
        <v>204</v>
      </c>
      <c r="B52" s="146" t="s">
        <v>185</v>
      </c>
      <c r="C52" s="146" t="s">
        <v>254</v>
      </c>
      <c r="D52" s="146"/>
      <c r="E52" s="146"/>
      <c r="F52" s="146"/>
      <c r="G52" s="146"/>
      <c r="H52" s="146"/>
      <c r="I52" s="146"/>
      <c r="J52" s="146">
        <v>99</v>
      </c>
      <c r="K52" s="146">
        <v>58</v>
      </c>
      <c r="L52" s="146">
        <v>76</v>
      </c>
      <c r="M52" s="146">
        <v>35</v>
      </c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 x14ac:dyDescent="0.25">
      <c r="A53" s="146" t="s">
        <v>204</v>
      </c>
      <c r="B53" s="146" t="s">
        <v>185</v>
      </c>
      <c r="C53" s="146" t="s">
        <v>889</v>
      </c>
      <c r="D53" s="146"/>
      <c r="E53" s="146"/>
      <c r="F53" s="146"/>
      <c r="G53" s="146"/>
      <c r="H53" s="146"/>
      <c r="I53" s="146"/>
      <c r="J53" s="146">
        <v>13</v>
      </c>
      <c r="K53" s="146">
        <v>41</v>
      </c>
      <c r="L53" s="146">
        <v>82</v>
      </c>
      <c r="M53" s="146">
        <v>83</v>
      </c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 ht="30" x14ac:dyDescent="0.25">
      <c r="A54" s="146" t="s">
        <v>204</v>
      </c>
      <c r="B54" s="146" t="s">
        <v>185</v>
      </c>
      <c r="C54" s="146" t="s">
        <v>890</v>
      </c>
      <c r="D54" s="146"/>
      <c r="E54" s="146"/>
      <c r="F54" s="146"/>
      <c r="G54" s="146"/>
      <c r="H54" s="146"/>
      <c r="I54" s="146"/>
      <c r="J54" s="146"/>
      <c r="K54" s="146">
        <v>14</v>
      </c>
      <c r="L54" s="146">
        <v>9</v>
      </c>
      <c r="M54" s="146">
        <v>26</v>
      </c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27" x14ac:dyDescent="0.25">
      <c r="A55" s="146" t="s">
        <v>204</v>
      </c>
      <c r="B55" s="146" t="s">
        <v>185</v>
      </c>
      <c r="C55" s="146" t="s">
        <v>891</v>
      </c>
      <c r="D55" s="146"/>
      <c r="E55" s="146"/>
      <c r="F55" s="146"/>
      <c r="G55" s="146"/>
      <c r="H55" s="146"/>
      <c r="I55" s="146"/>
      <c r="J55" s="146">
        <v>7</v>
      </c>
      <c r="K55" s="146">
        <v>37</v>
      </c>
      <c r="L55" s="146">
        <v>47</v>
      </c>
      <c r="M55" s="146">
        <v>65</v>
      </c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:27" x14ac:dyDescent="0.25">
      <c r="A56" s="146" t="s">
        <v>204</v>
      </c>
      <c r="B56" s="146" t="s">
        <v>185</v>
      </c>
      <c r="C56" s="146" t="s">
        <v>188</v>
      </c>
      <c r="D56" s="146"/>
      <c r="E56" s="146"/>
      <c r="F56" s="146"/>
      <c r="G56" s="146"/>
      <c r="H56" s="146"/>
      <c r="I56" s="146"/>
      <c r="J56" s="146">
        <v>207</v>
      </c>
      <c r="K56" s="146">
        <v>399</v>
      </c>
      <c r="L56" s="146">
        <v>362</v>
      </c>
      <c r="M56" s="146">
        <v>324</v>
      </c>
      <c r="N56" s="146"/>
      <c r="O56" s="146"/>
      <c r="P56" s="146">
        <f>39+39+24+7+20+8</f>
        <v>137</v>
      </c>
      <c r="Q56" s="146">
        <v>166</v>
      </c>
      <c r="R56" s="146">
        <v>142</v>
      </c>
      <c r="S56" s="146">
        <v>60</v>
      </c>
      <c r="T56" s="146">
        <v>205</v>
      </c>
      <c r="U56" s="146"/>
      <c r="V56" s="146"/>
      <c r="W56" s="146"/>
      <c r="X56" s="146"/>
      <c r="Y56" s="146"/>
      <c r="Z56" s="146"/>
      <c r="AA56" s="146"/>
    </row>
    <row r="57" spans="1:27" x14ac:dyDescent="0.25">
      <c r="A57" s="146" t="s">
        <v>204</v>
      </c>
      <c r="B57" s="146" t="s">
        <v>185</v>
      </c>
      <c r="C57" s="146" t="s">
        <v>189</v>
      </c>
      <c r="D57" s="146"/>
      <c r="E57" s="146"/>
      <c r="F57" s="146"/>
      <c r="G57" s="146"/>
      <c r="H57" s="146"/>
      <c r="I57" s="146"/>
      <c r="J57" s="146">
        <v>59</v>
      </c>
      <c r="K57" s="146">
        <v>68</v>
      </c>
      <c r="L57" s="146">
        <v>44</v>
      </c>
      <c r="M57" s="146">
        <v>38</v>
      </c>
      <c r="N57" s="146"/>
      <c r="O57" s="146"/>
      <c r="P57" s="146">
        <v>30</v>
      </c>
      <c r="Q57" s="146">
        <v>29</v>
      </c>
      <c r="R57" s="146"/>
      <c r="S57" s="146"/>
      <c r="T57" s="146">
        <v>25</v>
      </c>
      <c r="U57" s="146"/>
      <c r="V57" s="146"/>
      <c r="W57" s="146"/>
      <c r="X57" s="146"/>
      <c r="Y57" s="146"/>
      <c r="Z57" s="146"/>
      <c r="AA57" s="146"/>
    </row>
    <row r="58" spans="1:27" x14ac:dyDescent="0.25">
      <c r="A58" s="146" t="s">
        <v>204</v>
      </c>
      <c r="B58" s="146" t="s">
        <v>185</v>
      </c>
      <c r="C58" s="146" t="s">
        <v>560</v>
      </c>
      <c r="D58" s="146"/>
      <c r="E58" s="146"/>
      <c r="F58" s="146"/>
      <c r="G58" s="146"/>
      <c r="H58" s="146"/>
      <c r="I58" s="146"/>
      <c r="J58" s="146">
        <v>42</v>
      </c>
      <c r="K58" s="146">
        <v>44</v>
      </c>
      <c r="L58" s="146">
        <v>36</v>
      </c>
      <c r="M58" s="146">
        <v>36</v>
      </c>
      <c r="N58" s="146"/>
      <c r="O58" s="146"/>
      <c r="P58" s="146">
        <v>13</v>
      </c>
      <c r="Q58" s="146">
        <v>21</v>
      </c>
      <c r="R58" s="146"/>
      <c r="S58" s="146">
        <v>8</v>
      </c>
      <c r="T58" s="146">
        <f>17+5</f>
        <v>22</v>
      </c>
      <c r="U58" s="146"/>
      <c r="V58" s="146"/>
      <c r="W58" s="146"/>
      <c r="X58" s="146"/>
      <c r="Y58" s="146"/>
      <c r="Z58" s="146"/>
      <c r="AA58" s="146"/>
    </row>
    <row r="59" spans="1:27" x14ac:dyDescent="0.25">
      <c r="A59" s="146" t="s">
        <v>204</v>
      </c>
      <c r="B59" s="146" t="s">
        <v>185</v>
      </c>
      <c r="C59" s="146" t="s">
        <v>259</v>
      </c>
      <c r="D59" s="146"/>
      <c r="E59" s="146"/>
      <c r="F59" s="146"/>
      <c r="G59" s="146"/>
      <c r="H59" s="146"/>
      <c r="I59" s="146"/>
      <c r="J59" s="146">
        <v>9</v>
      </c>
      <c r="K59" s="146"/>
      <c r="L59" s="146"/>
      <c r="M59" s="146">
        <v>6</v>
      </c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</row>
    <row r="60" spans="1:27" x14ac:dyDescent="0.25">
      <c r="A60" s="146" t="s">
        <v>204</v>
      </c>
      <c r="B60" s="146" t="s">
        <v>185</v>
      </c>
      <c r="C60" s="146" t="s">
        <v>580</v>
      </c>
      <c r="D60" s="146"/>
      <c r="E60" s="146"/>
      <c r="F60" s="146"/>
      <c r="G60" s="146"/>
      <c r="H60" s="146"/>
      <c r="I60" s="146"/>
      <c r="J60" s="146">
        <v>21</v>
      </c>
      <c r="K60" s="146">
        <v>48</v>
      </c>
      <c r="L60" s="146">
        <v>37</v>
      </c>
      <c r="M60" s="146">
        <v>26</v>
      </c>
      <c r="N60" s="146"/>
      <c r="O60" s="146"/>
      <c r="P60" s="146"/>
      <c r="Q60" s="146"/>
      <c r="R60" s="146"/>
      <c r="S60" s="146">
        <v>14</v>
      </c>
      <c r="T60" s="146">
        <v>17</v>
      </c>
      <c r="U60" s="146"/>
      <c r="V60" s="146"/>
      <c r="W60" s="146"/>
      <c r="X60" s="146"/>
      <c r="Y60" s="146"/>
      <c r="Z60" s="146"/>
      <c r="AA60" s="146"/>
    </row>
    <row r="61" spans="1:27" x14ac:dyDescent="0.25">
      <c r="A61" s="146" t="s">
        <v>204</v>
      </c>
      <c r="B61" s="146" t="s">
        <v>185</v>
      </c>
      <c r="C61" s="146" t="s">
        <v>470</v>
      </c>
      <c r="D61" s="146"/>
      <c r="E61" s="146"/>
      <c r="F61" s="146"/>
      <c r="G61" s="146"/>
      <c r="H61" s="146"/>
      <c r="I61" s="146"/>
      <c r="J61" s="146">
        <v>138</v>
      </c>
      <c r="K61" s="146">
        <v>251</v>
      </c>
      <c r="L61" s="146">
        <v>219</v>
      </c>
      <c r="M61" s="146">
        <v>269</v>
      </c>
      <c r="N61" s="146"/>
      <c r="O61" s="146"/>
      <c r="P61" s="146">
        <f>38+1</f>
        <v>39</v>
      </c>
      <c r="Q61" s="146">
        <v>118</v>
      </c>
      <c r="R61" s="146">
        <v>108</v>
      </c>
      <c r="S61" s="146">
        <v>99</v>
      </c>
      <c r="T61" s="146">
        <v>127</v>
      </c>
      <c r="U61" s="146"/>
      <c r="V61" s="146"/>
      <c r="W61" s="146"/>
      <c r="X61" s="146"/>
      <c r="Y61" s="146"/>
      <c r="Z61" s="146"/>
      <c r="AA61" s="146"/>
    </row>
    <row r="62" spans="1:27" x14ac:dyDescent="0.25">
      <c r="A62" s="146" t="s">
        <v>204</v>
      </c>
      <c r="B62" s="146" t="s">
        <v>185</v>
      </c>
      <c r="C62" s="146" t="s">
        <v>892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>
        <v>38</v>
      </c>
      <c r="Q62" s="146">
        <v>44</v>
      </c>
      <c r="R62" s="146">
        <v>44</v>
      </c>
      <c r="S62" s="146"/>
      <c r="T62" s="146"/>
      <c r="U62" s="146"/>
      <c r="V62" s="146"/>
      <c r="W62" s="146"/>
      <c r="X62" s="146"/>
      <c r="Y62" s="146"/>
      <c r="Z62" s="146"/>
      <c r="AA62" s="146"/>
    </row>
    <row r="63" spans="1:27" x14ac:dyDescent="0.25">
      <c r="A63" s="146" t="s">
        <v>204</v>
      </c>
      <c r="B63" s="146" t="s">
        <v>185</v>
      </c>
      <c r="C63" s="146" t="s">
        <v>893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>
        <v>23</v>
      </c>
      <c r="W63" s="146">
        <v>21</v>
      </c>
      <c r="X63" s="146">
        <v>19</v>
      </c>
      <c r="Y63" s="146"/>
      <c r="Z63" s="146"/>
      <c r="AA63" s="146"/>
    </row>
    <row r="64" spans="1:27" x14ac:dyDescent="0.25">
      <c r="A64" s="146" t="s">
        <v>204</v>
      </c>
      <c r="B64" s="146" t="s">
        <v>185</v>
      </c>
      <c r="C64" s="146" t="s">
        <v>894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>
        <v>17</v>
      </c>
      <c r="W64" s="146">
        <v>33</v>
      </c>
      <c r="X64" s="146">
        <v>21</v>
      </c>
      <c r="Y64" s="146"/>
      <c r="Z64" s="146"/>
      <c r="AA64" s="146"/>
    </row>
    <row r="65" spans="1:27" x14ac:dyDescent="0.25">
      <c r="A65" s="146" t="s">
        <v>204</v>
      </c>
      <c r="B65" s="146" t="s">
        <v>185</v>
      </c>
      <c r="C65" s="146" t="s">
        <v>895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>
        <v>131</v>
      </c>
      <c r="Q65" s="146">
        <v>145</v>
      </c>
      <c r="R65" s="146">
        <v>147</v>
      </c>
      <c r="S65" s="146"/>
      <c r="T65" s="146"/>
      <c r="U65" s="146"/>
      <c r="V65" s="146"/>
      <c r="W65" s="146"/>
      <c r="X65" s="146"/>
      <c r="Y65" s="146"/>
      <c r="Z65" s="146"/>
      <c r="AA65" s="146"/>
    </row>
    <row r="66" spans="1:27" ht="30" x14ac:dyDescent="0.25">
      <c r="A66" s="146" t="s">
        <v>204</v>
      </c>
      <c r="B66" s="146" t="s">
        <v>185</v>
      </c>
      <c r="C66" s="146" t="s">
        <v>896</v>
      </c>
      <c r="D66" s="146"/>
      <c r="E66" s="146">
        <v>19</v>
      </c>
      <c r="F66" s="146">
        <v>17</v>
      </c>
      <c r="G66" s="146">
        <v>11</v>
      </c>
      <c r="H66" s="146"/>
      <c r="I66" s="146"/>
      <c r="J66" s="146">
        <f>1+7</f>
        <v>8</v>
      </c>
      <c r="K66" s="146">
        <v>1</v>
      </c>
      <c r="L66" s="146"/>
      <c r="M66" s="146">
        <v>1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</row>
    <row r="67" spans="1:27" ht="30" x14ac:dyDescent="0.25">
      <c r="A67" s="146" t="s">
        <v>204</v>
      </c>
      <c r="B67" s="146" t="s">
        <v>185</v>
      </c>
      <c r="C67" s="146" t="s">
        <v>897</v>
      </c>
      <c r="D67" s="146"/>
      <c r="E67" s="146"/>
      <c r="F67" s="146"/>
      <c r="G67" s="146"/>
      <c r="H67" s="146"/>
      <c r="I67" s="146"/>
      <c r="J67" s="146">
        <f>45+9</f>
        <v>54</v>
      </c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</row>
    <row r="68" spans="1:27" ht="30" x14ac:dyDescent="0.25">
      <c r="A68" s="146" t="s">
        <v>204</v>
      </c>
      <c r="B68" s="146" t="s">
        <v>185</v>
      </c>
      <c r="C68" s="146" t="s">
        <v>652</v>
      </c>
      <c r="D68" s="146"/>
      <c r="E68" s="146">
        <v>14</v>
      </c>
      <c r="F68" s="146">
        <v>20</v>
      </c>
      <c r="G68" s="146">
        <v>15</v>
      </c>
      <c r="H68" s="146"/>
      <c r="I68" s="146"/>
      <c r="J68" s="146">
        <v>15</v>
      </c>
      <c r="K68" s="146">
        <v>3</v>
      </c>
      <c r="L68" s="146">
        <v>2</v>
      </c>
      <c r="M68" s="146">
        <v>2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</row>
    <row r="69" spans="1:27" ht="30" x14ac:dyDescent="0.25">
      <c r="A69" s="146" t="s">
        <v>204</v>
      </c>
      <c r="B69" s="146" t="s">
        <v>185</v>
      </c>
      <c r="C69" s="146" t="s">
        <v>898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>
        <v>50</v>
      </c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</row>
    <row r="70" spans="1:27" ht="30" x14ac:dyDescent="0.25">
      <c r="A70" s="146" t="s">
        <v>204</v>
      </c>
      <c r="B70" s="146" t="s">
        <v>185</v>
      </c>
      <c r="C70" s="146" t="s">
        <v>899</v>
      </c>
      <c r="D70" s="146">
        <v>5</v>
      </c>
      <c r="E70" s="146">
        <v>16</v>
      </c>
      <c r="F70" s="146"/>
      <c r="G70" s="146">
        <v>10</v>
      </c>
      <c r="H70" s="146"/>
      <c r="I70" s="146"/>
      <c r="J70" s="146">
        <v>36</v>
      </c>
      <c r="K70" s="146">
        <v>22</v>
      </c>
      <c r="L70" s="146">
        <v>43</v>
      </c>
      <c r="M70" s="146">
        <v>31</v>
      </c>
      <c r="N70" s="146"/>
      <c r="O70" s="146"/>
      <c r="P70" s="146">
        <v>38</v>
      </c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x14ac:dyDescent="0.25">
      <c r="A71" s="146" t="s">
        <v>204</v>
      </c>
      <c r="B71" s="146" t="s">
        <v>185</v>
      </c>
      <c r="C71" s="146" t="s">
        <v>900</v>
      </c>
      <c r="D71" s="146">
        <v>10</v>
      </c>
      <c r="E71" s="146">
        <v>23</v>
      </c>
      <c r="F71" s="146">
        <v>20</v>
      </c>
      <c r="G71" s="146"/>
      <c r="H71" s="146"/>
      <c r="I71" s="146"/>
      <c r="J71" s="146">
        <v>218</v>
      </c>
      <c r="K71" s="146">
        <v>63</v>
      </c>
      <c r="L71" s="146">
        <v>52</v>
      </c>
      <c r="M71" s="146">
        <v>80</v>
      </c>
      <c r="N71" s="146"/>
      <c r="O71" s="146"/>
      <c r="P71" s="146"/>
      <c r="Q71" s="146">
        <v>29</v>
      </c>
      <c r="R71" s="146">
        <v>25</v>
      </c>
      <c r="S71" s="146"/>
      <c r="T71" s="146"/>
      <c r="U71" s="146"/>
      <c r="V71" s="146"/>
      <c r="W71" s="146"/>
      <c r="X71" s="146"/>
      <c r="Y71" s="146"/>
      <c r="Z71" s="146"/>
      <c r="AA71" s="146"/>
    </row>
    <row r="72" spans="1:27" x14ac:dyDescent="0.25">
      <c r="A72" s="146" t="s">
        <v>204</v>
      </c>
      <c r="B72" s="146" t="s">
        <v>186</v>
      </c>
      <c r="C72" s="146" t="s">
        <v>420</v>
      </c>
      <c r="D72" s="146">
        <v>10</v>
      </c>
      <c r="E72" s="146"/>
      <c r="F72" s="146"/>
      <c r="G72" s="146"/>
      <c r="H72" s="146"/>
      <c r="I72" s="146"/>
      <c r="J72" s="146">
        <v>6</v>
      </c>
      <c r="K72" s="146">
        <v>17</v>
      </c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</row>
    <row r="73" spans="1:27" x14ac:dyDescent="0.25">
      <c r="A73" s="146" t="s">
        <v>204</v>
      </c>
      <c r="B73" s="146" t="s">
        <v>186</v>
      </c>
      <c r="C73" s="146" t="s">
        <v>864</v>
      </c>
      <c r="D73" s="146">
        <v>5</v>
      </c>
      <c r="E73" s="146"/>
      <c r="F73" s="146"/>
      <c r="G73" s="146"/>
      <c r="H73" s="146"/>
      <c r="I73" s="146"/>
      <c r="J73" s="146">
        <v>4</v>
      </c>
      <c r="K73" s="146">
        <v>6</v>
      </c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</row>
    <row r="74" spans="1:27" x14ac:dyDescent="0.25">
      <c r="A74" s="146" t="s">
        <v>204</v>
      </c>
      <c r="B74" s="146" t="s">
        <v>186</v>
      </c>
      <c r="C74" s="146" t="s">
        <v>434</v>
      </c>
      <c r="D74" s="146">
        <f>SUM(D72:D73)</f>
        <v>15</v>
      </c>
      <c r="E74" s="146"/>
      <c r="F74" s="146"/>
      <c r="G74" s="146"/>
      <c r="H74" s="146"/>
      <c r="I74" s="146"/>
      <c r="J74" s="146">
        <v>10</v>
      </c>
      <c r="K74" s="146">
        <v>10</v>
      </c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</row>
    <row r="75" spans="1:27" x14ac:dyDescent="0.25">
      <c r="A75" s="146" t="s">
        <v>204</v>
      </c>
      <c r="B75" s="146" t="s">
        <v>186</v>
      </c>
      <c r="C75" s="146" t="s">
        <v>247</v>
      </c>
      <c r="D75" s="146"/>
      <c r="E75" s="146"/>
      <c r="F75" s="146"/>
      <c r="G75" s="146"/>
      <c r="H75" s="146"/>
      <c r="I75" s="146"/>
      <c r="J75" s="146">
        <v>10</v>
      </c>
      <c r="K75" s="146">
        <v>8</v>
      </c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>
        <v>5</v>
      </c>
      <c r="W75" s="146">
        <v>6</v>
      </c>
      <c r="X75" s="146"/>
      <c r="Y75" s="146"/>
      <c r="Z75" s="146"/>
      <c r="AA75" s="146"/>
    </row>
    <row r="76" spans="1:27" ht="30" x14ac:dyDescent="0.25">
      <c r="A76" s="146" t="s">
        <v>204</v>
      </c>
      <c r="B76" s="146" t="s">
        <v>186</v>
      </c>
      <c r="C76" s="146" t="s">
        <v>379</v>
      </c>
      <c r="D76" s="146"/>
      <c r="E76" s="146"/>
      <c r="F76" s="146"/>
      <c r="G76" s="146"/>
      <c r="H76" s="146"/>
      <c r="I76" s="146"/>
      <c r="J76" s="146">
        <v>6</v>
      </c>
      <c r="K76" s="146">
        <v>6</v>
      </c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</row>
    <row r="77" spans="1:27" x14ac:dyDescent="0.25">
      <c r="A77" s="146" t="s">
        <v>204</v>
      </c>
      <c r="B77" s="146" t="s">
        <v>186</v>
      </c>
      <c r="C77" s="146" t="s">
        <v>378</v>
      </c>
      <c r="D77" s="146">
        <v>10</v>
      </c>
      <c r="E77" s="146"/>
      <c r="F77" s="146"/>
      <c r="G77" s="146"/>
      <c r="H77" s="146"/>
      <c r="I77" s="146"/>
      <c r="J77" s="146">
        <v>40</v>
      </c>
      <c r="K77" s="146">
        <v>41</v>
      </c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>
        <v>16</v>
      </c>
      <c r="W77" s="146">
        <v>4</v>
      </c>
      <c r="X77" s="146">
        <v>2</v>
      </c>
      <c r="Y77" s="146"/>
      <c r="Z77" s="146"/>
      <c r="AA77" s="146"/>
    </row>
    <row r="78" spans="1:27" x14ac:dyDescent="0.25">
      <c r="A78" s="146" t="s">
        <v>204</v>
      </c>
      <c r="B78" s="146" t="s">
        <v>186</v>
      </c>
      <c r="C78" s="146" t="s">
        <v>260</v>
      </c>
      <c r="D78" s="146"/>
      <c r="E78" s="146"/>
      <c r="F78" s="146"/>
      <c r="G78" s="146"/>
      <c r="H78" s="146"/>
      <c r="I78" s="146"/>
      <c r="J78" s="146">
        <v>8</v>
      </c>
      <c r="K78" s="146">
        <v>4</v>
      </c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</row>
    <row r="79" spans="1:27" x14ac:dyDescent="0.25">
      <c r="A79" s="146" t="s">
        <v>204</v>
      </c>
      <c r="B79" s="146" t="s">
        <v>186</v>
      </c>
      <c r="C79" s="146" t="s">
        <v>421</v>
      </c>
      <c r="D79" s="146">
        <v>6</v>
      </c>
      <c r="E79" s="146">
        <v>5</v>
      </c>
      <c r="F79" s="146"/>
      <c r="G79" s="146"/>
      <c r="H79" s="146"/>
      <c r="I79" s="146"/>
      <c r="J79" s="146">
        <v>3</v>
      </c>
      <c r="K79" s="146">
        <v>4</v>
      </c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</row>
    <row r="80" spans="1:27" ht="30" x14ac:dyDescent="0.25">
      <c r="A80" s="146" t="s">
        <v>204</v>
      </c>
      <c r="B80" s="146" t="s">
        <v>186</v>
      </c>
      <c r="C80" s="146" t="s">
        <v>375</v>
      </c>
      <c r="D80" s="146">
        <v>10</v>
      </c>
      <c r="E80" s="146">
        <v>5</v>
      </c>
      <c r="F80" s="146"/>
      <c r="G80" s="146"/>
      <c r="H80" s="146"/>
      <c r="I80" s="146"/>
      <c r="J80" s="146">
        <v>4</v>
      </c>
      <c r="K80" s="146">
        <v>4</v>
      </c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</row>
    <row r="81" spans="1:27" x14ac:dyDescent="0.25">
      <c r="A81" s="146" t="s">
        <v>204</v>
      </c>
      <c r="B81" s="146" t="s">
        <v>186</v>
      </c>
      <c r="C81" s="146" t="s">
        <v>684</v>
      </c>
      <c r="D81" s="146">
        <v>5</v>
      </c>
      <c r="E81" s="146"/>
      <c r="F81" s="146"/>
      <c r="G81" s="146"/>
      <c r="H81" s="146"/>
      <c r="I81" s="146"/>
      <c r="J81" s="146">
        <v>4</v>
      </c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</row>
    <row r="82" spans="1:27" x14ac:dyDescent="0.25">
      <c r="A82" s="146" t="s">
        <v>204</v>
      </c>
      <c r="B82" s="146" t="s">
        <v>186</v>
      </c>
      <c r="C82" s="146" t="s">
        <v>376</v>
      </c>
      <c r="D82" s="146">
        <v>4</v>
      </c>
      <c r="E82" s="146">
        <v>5</v>
      </c>
      <c r="F82" s="146"/>
      <c r="G82" s="146"/>
      <c r="H82" s="146"/>
      <c r="I82" s="146"/>
      <c r="J82" s="146">
        <v>11</v>
      </c>
      <c r="K82" s="146">
        <v>10</v>
      </c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</row>
    <row r="83" spans="1:27" x14ac:dyDescent="0.25">
      <c r="A83" s="146" t="s">
        <v>204</v>
      </c>
      <c r="B83" s="146" t="s">
        <v>186</v>
      </c>
      <c r="C83" s="146" t="s">
        <v>867</v>
      </c>
      <c r="D83" s="146">
        <v>5</v>
      </c>
      <c r="E83" s="146"/>
      <c r="F83" s="146"/>
      <c r="G83" s="146"/>
      <c r="H83" s="146"/>
      <c r="I83" s="146"/>
      <c r="J83" s="146">
        <v>4</v>
      </c>
      <c r="K83" s="146">
        <v>8</v>
      </c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</row>
    <row r="84" spans="1:27" ht="30" x14ac:dyDescent="0.25">
      <c r="A84" s="146" t="s">
        <v>204</v>
      </c>
      <c r="B84" s="146" t="s">
        <v>186</v>
      </c>
      <c r="C84" s="146" t="s">
        <v>386</v>
      </c>
      <c r="D84" s="146">
        <v>7</v>
      </c>
      <c r="E84" s="146">
        <v>6</v>
      </c>
      <c r="F84" s="146"/>
      <c r="G84" s="146"/>
      <c r="H84" s="146"/>
      <c r="I84" s="146"/>
      <c r="J84" s="146">
        <v>3</v>
      </c>
      <c r="K84" s="146">
        <v>4</v>
      </c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</row>
    <row r="85" spans="1:27" ht="30" x14ac:dyDescent="0.25">
      <c r="A85" s="146" t="s">
        <v>204</v>
      </c>
      <c r="B85" s="146" t="s">
        <v>186</v>
      </c>
      <c r="C85" s="146" t="s">
        <v>901</v>
      </c>
      <c r="D85" s="146"/>
      <c r="E85" s="146"/>
      <c r="F85" s="146"/>
      <c r="G85" s="146"/>
      <c r="H85" s="146"/>
      <c r="I85" s="146"/>
      <c r="J85" s="146"/>
      <c r="K85" s="146">
        <v>9</v>
      </c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</row>
    <row r="86" spans="1:27" x14ac:dyDescent="0.25">
      <c r="A86" s="146" t="s">
        <v>204</v>
      </c>
      <c r="B86" s="146" t="s">
        <v>186</v>
      </c>
      <c r="C86" s="146" t="s">
        <v>902</v>
      </c>
      <c r="D86" s="146">
        <v>2</v>
      </c>
      <c r="E86" s="146">
        <v>2</v>
      </c>
      <c r="F86" s="146"/>
      <c r="G86" s="146"/>
      <c r="H86" s="146"/>
      <c r="I86" s="146"/>
      <c r="J86" s="146">
        <v>13</v>
      </c>
      <c r="K86" s="146">
        <v>4</v>
      </c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</row>
    <row r="87" spans="1:27" ht="30" x14ac:dyDescent="0.25">
      <c r="A87" s="146" t="s">
        <v>204</v>
      </c>
      <c r="B87" s="146" t="s">
        <v>186</v>
      </c>
      <c r="C87" s="146" t="s">
        <v>903</v>
      </c>
      <c r="D87" s="146"/>
      <c r="E87" s="146">
        <v>1</v>
      </c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</row>
    <row r="88" spans="1:27" x14ac:dyDescent="0.25">
      <c r="A88" s="146" t="s">
        <v>204</v>
      </c>
      <c r="B88" s="146" t="s">
        <v>186</v>
      </c>
      <c r="C88" s="146" t="s">
        <v>873</v>
      </c>
      <c r="D88" s="146">
        <v>3</v>
      </c>
      <c r="E88" s="146">
        <v>3</v>
      </c>
      <c r="F88" s="146"/>
      <c r="G88" s="146"/>
      <c r="H88" s="146"/>
      <c r="I88" s="146"/>
      <c r="J88" s="146">
        <v>20</v>
      </c>
      <c r="K88" s="146">
        <v>9</v>
      </c>
      <c r="L88" s="146"/>
      <c r="M88" s="146"/>
      <c r="N88" s="146"/>
      <c r="O88" s="146"/>
      <c r="P88" s="146">
        <v>9</v>
      </c>
      <c r="Q88" s="146">
        <v>16</v>
      </c>
      <c r="R88" s="146">
        <v>6</v>
      </c>
      <c r="S88" s="146"/>
      <c r="T88" s="146"/>
      <c r="U88" s="146"/>
      <c r="V88" s="146"/>
      <c r="W88" s="146"/>
      <c r="X88" s="146"/>
      <c r="Y88" s="146"/>
      <c r="Z88" s="146"/>
      <c r="AA88" s="146"/>
    </row>
    <row r="89" spans="1:27" ht="30" x14ac:dyDescent="0.25">
      <c r="A89" s="146" t="s">
        <v>204</v>
      </c>
      <c r="B89" s="146" t="s">
        <v>186</v>
      </c>
      <c r="C89" s="146" t="s">
        <v>904</v>
      </c>
      <c r="D89" s="146"/>
      <c r="E89" s="146"/>
      <c r="F89" s="146"/>
      <c r="G89" s="146"/>
      <c r="H89" s="146"/>
      <c r="I89" s="146"/>
      <c r="J89" s="146">
        <v>7</v>
      </c>
      <c r="K89" s="146">
        <v>6</v>
      </c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</row>
    <row r="90" spans="1:27" ht="30" x14ac:dyDescent="0.25">
      <c r="A90" s="146" t="s">
        <v>204</v>
      </c>
      <c r="B90" s="146" t="s">
        <v>186</v>
      </c>
      <c r="C90" s="146" t="s">
        <v>652</v>
      </c>
      <c r="D90" s="146"/>
      <c r="E90" s="146"/>
      <c r="F90" s="146"/>
      <c r="G90" s="146"/>
      <c r="H90" s="146"/>
      <c r="I90" s="146"/>
      <c r="J90" s="146">
        <v>18</v>
      </c>
      <c r="K90" s="146">
        <v>13</v>
      </c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</row>
    <row r="91" spans="1:27" x14ac:dyDescent="0.25">
      <c r="A91" s="146" t="s">
        <v>204</v>
      </c>
      <c r="B91" s="146" t="s">
        <v>186</v>
      </c>
      <c r="C91" s="146" t="s">
        <v>261</v>
      </c>
      <c r="D91" s="146">
        <v>5</v>
      </c>
      <c r="E91" s="146">
        <v>5</v>
      </c>
      <c r="F91" s="146"/>
      <c r="G91" s="146"/>
      <c r="H91" s="146"/>
      <c r="I91" s="146"/>
      <c r="J91" s="146">
        <v>5</v>
      </c>
      <c r="K91" s="146">
        <v>3</v>
      </c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</row>
    <row r="92" spans="1:27" x14ac:dyDescent="0.25">
      <c r="A92" s="146" t="s">
        <v>204</v>
      </c>
      <c r="B92" s="146" t="s">
        <v>186</v>
      </c>
      <c r="C92" s="146" t="s">
        <v>219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>
        <v>2</v>
      </c>
      <c r="Q92" s="146">
        <v>1</v>
      </c>
      <c r="R92" s="146"/>
      <c r="S92" s="146"/>
      <c r="T92" s="146"/>
      <c r="U92" s="146"/>
      <c r="V92" s="146"/>
      <c r="W92" s="146"/>
      <c r="X92" s="146"/>
      <c r="Y92" s="146"/>
      <c r="Z92" s="146"/>
      <c r="AA92" s="146"/>
    </row>
    <row r="93" spans="1:27" x14ac:dyDescent="0.25">
      <c r="A93" s="146" t="s">
        <v>204</v>
      </c>
      <c r="B93" s="146" t="s">
        <v>186</v>
      </c>
      <c r="C93" s="146" t="s">
        <v>905</v>
      </c>
      <c r="D93" s="146">
        <v>1</v>
      </c>
      <c r="E93" s="146">
        <v>1</v>
      </c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</row>
    <row r="94" spans="1:27" x14ac:dyDescent="0.25">
      <c r="A94" s="146" t="s">
        <v>204</v>
      </c>
      <c r="B94" s="146" t="s">
        <v>186</v>
      </c>
      <c r="C94" s="146" t="s">
        <v>869</v>
      </c>
      <c r="D94" s="146">
        <v>4</v>
      </c>
      <c r="E94" s="146"/>
      <c r="F94" s="146"/>
      <c r="G94" s="146"/>
      <c r="H94" s="146"/>
      <c r="I94" s="146"/>
      <c r="J94" s="146">
        <v>1</v>
      </c>
      <c r="K94" s="146">
        <v>8</v>
      </c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</row>
    <row r="95" spans="1:27" x14ac:dyDescent="0.25">
      <c r="A95" s="146" t="s">
        <v>204</v>
      </c>
      <c r="B95" s="146" t="s">
        <v>186</v>
      </c>
      <c r="C95" s="146" t="s">
        <v>906</v>
      </c>
      <c r="D95" s="146">
        <v>7</v>
      </c>
      <c r="E95" s="146">
        <v>6</v>
      </c>
      <c r="F95" s="146"/>
      <c r="G95" s="146"/>
      <c r="H95" s="146"/>
      <c r="I95" s="146"/>
      <c r="J95" s="146"/>
      <c r="K95" s="146">
        <v>1</v>
      </c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</row>
    <row r="96" spans="1:27" x14ac:dyDescent="0.25">
      <c r="A96" s="146" t="s">
        <v>204</v>
      </c>
      <c r="B96" s="146" t="s">
        <v>186</v>
      </c>
      <c r="C96" s="146" t="s">
        <v>907</v>
      </c>
      <c r="D96" s="146"/>
      <c r="E96" s="146"/>
      <c r="F96" s="146"/>
      <c r="G96" s="146"/>
      <c r="H96" s="146"/>
      <c r="I96" s="146"/>
      <c r="J96" s="146">
        <v>15</v>
      </c>
      <c r="K96" s="146">
        <f>6+2</f>
        <v>8</v>
      </c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</row>
    <row r="97" spans="1:27" x14ac:dyDescent="0.25">
      <c r="A97" s="146" t="s">
        <v>204</v>
      </c>
      <c r="B97" s="146" t="s">
        <v>186</v>
      </c>
      <c r="C97" s="146" t="s">
        <v>388</v>
      </c>
      <c r="D97" s="146"/>
      <c r="E97" s="146"/>
      <c r="F97" s="146"/>
      <c r="G97" s="146"/>
      <c r="H97" s="146"/>
      <c r="I97" s="146"/>
      <c r="J97" s="146">
        <v>10</v>
      </c>
      <c r="K97" s="146">
        <v>3</v>
      </c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</row>
    <row r="98" spans="1:27" ht="30" x14ac:dyDescent="0.25">
      <c r="A98" s="146" t="s">
        <v>204</v>
      </c>
      <c r="B98" s="146" t="s">
        <v>186</v>
      </c>
      <c r="C98" s="146" t="s">
        <v>876</v>
      </c>
      <c r="D98" s="146"/>
      <c r="E98" s="146"/>
      <c r="F98" s="146"/>
      <c r="G98" s="146"/>
      <c r="H98" s="146"/>
      <c r="I98" s="146"/>
      <c r="J98" s="146"/>
      <c r="K98" s="146">
        <v>8</v>
      </c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</row>
    <row r="99" spans="1:27" x14ac:dyDescent="0.25">
      <c r="A99" s="146" t="s">
        <v>204</v>
      </c>
      <c r="B99" s="146" t="s">
        <v>186</v>
      </c>
      <c r="C99" s="146" t="s">
        <v>255</v>
      </c>
      <c r="D99" s="146"/>
      <c r="E99" s="146"/>
      <c r="F99" s="146"/>
      <c r="G99" s="146"/>
      <c r="H99" s="146"/>
      <c r="I99" s="146"/>
      <c r="J99" s="146">
        <v>6</v>
      </c>
      <c r="K99" s="146">
        <v>3</v>
      </c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</row>
    <row r="100" spans="1:27" x14ac:dyDescent="0.25">
      <c r="A100" s="146" t="s">
        <v>204</v>
      </c>
      <c r="B100" s="146" t="s">
        <v>186</v>
      </c>
      <c r="C100" s="146" t="s">
        <v>908</v>
      </c>
      <c r="D100" s="146"/>
      <c r="E100" s="146"/>
      <c r="F100" s="146"/>
      <c r="G100" s="146"/>
      <c r="H100" s="146"/>
      <c r="I100" s="146"/>
      <c r="J100" s="146">
        <v>10</v>
      </c>
      <c r="K100" s="146">
        <v>10</v>
      </c>
      <c r="L100" s="146"/>
      <c r="M100" s="146"/>
      <c r="N100" s="146"/>
      <c r="O100" s="146"/>
      <c r="P100" s="146">
        <v>8</v>
      </c>
      <c r="Q100" s="146"/>
      <c r="R100" s="146">
        <v>7</v>
      </c>
      <c r="S100" s="146"/>
      <c r="T100" s="146"/>
      <c r="U100" s="146"/>
      <c r="V100" s="146"/>
      <c r="W100" s="146"/>
      <c r="X100" s="146"/>
      <c r="Y100" s="146"/>
      <c r="Z100" s="146"/>
      <c r="AA100" s="146"/>
    </row>
    <row r="101" spans="1:27" x14ac:dyDescent="0.25">
      <c r="A101" s="146" t="s">
        <v>204</v>
      </c>
      <c r="B101" s="146" t="s">
        <v>186</v>
      </c>
      <c r="C101" s="146" t="s">
        <v>244</v>
      </c>
      <c r="D101" s="146"/>
      <c r="E101" s="146"/>
      <c r="F101" s="146"/>
      <c r="G101" s="146"/>
      <c r="H101" s="146"/>
      <c r="I101" s="146"/>
      <c r="J101" s="146">
        <v>7</v>
      </c>
      <c r="K101" s="146">
        <v>7</v>
      </c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</row>
    <row r="102" spans="1:27" x14ac:dyDescent="0.25">
      <c r="A102" s="146" t="s">
        <v>204</v>
      </c>
      <c r="B102" s="146" t="s">
        <v>186</v>
      </c>
      <c r="C102" s="146" t="s">
        <v>900</v>
      </c>
      <c r="D102" s="146"/>
      <c r="E102" s="146"/>
      <c r="F102" s="146"/>
      <c r="G102" s="146"/>
      <c r="H102" s="146"/>
      <c r="I102" s="146"/>
      <c r="J102" s="146">
        <v>22</v>
      </c>
      <c r="K102" s="146">
        <v>14</v>
      </c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</row>
    <row r="103" spans="1:27" x14ac:dyDescent="0.25">
      <c r="A103" s="146" t="s">
        <v>204</v>
      </c>
      <c r="B103" s="146" t="s">
        <v>186</v>
      </c>
      <c r="C103" s="146" t="s">
        <v>245</v>
      </c>
      <c r="D103" s="146"/>
      <c r="E103" s="146"/>
      <c r="F103" s="146"/>
      <c r="G103" s="146"/>
      <c r="H103" s="146"/>
      <c r="I103" s="146"/>
      <c r="J103" s="146">
        <v>15</v>
      </c>
      <c r="K103" s="146">
        <v>10</v>
      </c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</row>
    <row r="104" spans="1:27" x14ac:dyDescent="0.25">
      <c r="A104" s="146" t="s">
        <v>204</v>
      </c>
      <c r="B104" s="146" t="s">
        <v>186</v>
      </c>
      <c r="C104" s="146" t="s">
        <v>250</v>
      </c>
      <c r="D104" s="146"/>
      <c r="E104" s="146"/>
      <c r="F104" s="146"/>
      <c r="G104" s="146"/>
      <c r="H104" s="146"/>
      <c r="I104" s="146"/>
      <c r="J104" s="146">
        <v>7</v>
      </c>
      <c r="K104" s="146">
        <v>6</v>
      </c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</row>
    <row r="105" spans="1:27" x14ac:dyDescent="0.25">
      <c r="A105" s="146" t="s">
        <v>204</v>
      </c>
      <c r="B105" s="146" t="s">
        <v>186</v>
      </c>
      <c r="C105" s="146" t="s">
        <v>380</v>
      </c>
      <c r="D105" s="146">
        <v>5</v>
      </c>
      <c r="E105" s="146"/>
      <c r="F105" s="146"/>
      <c r="G105" s="146"/>
      <c r="H105" s="146"/>
      <c r="I105" s="146"/>
      <c r="J105" s="146">
        <v>7</v>
      </c>
      <c r="K105" s="146">
        <v>3</v>
      </c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</row>
    <row r="106" spans="1:27" x14ac:dyDescent="0.25">
      <c r="A106" s="146" t="s">
        <v>204</v>
      </c>
      <c r="B106" s="146" t="s">
        <v>186</v>
      </c>
      <c r="C106" s="146" t="s">
        <v>257</v>
      </c>
      <c r="D106" s="146"/>
      <c r="E106" s="146"/>
      <c r="F106" s="146"/>
      <c r="G106" s="146"/>
      <c r="H106" s="146"/>
      <c r="I106" s="146"/>
      <c r="J106" s="146">
        <v>7</v>
      </c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</row>
    <row r="107" spans="1:27" x14ac:dyDescent="0.25">
      <c r="A107" s="146" t="s">
        <v>204</v>
      </c>
      <c r="B107" s="146" t="s">
        <v>186</v>
      </c>
      <c r="C107" s="146" t="s">
        <v>909</v>
      </c>
      <c r="D107" s="146"/>
      <c r="E107" s="146"/>
      <c r="F107" s="146"/>
      <c r="G107" s="146"/>
      <c r="H107" s="146"/>
      <c r="I107" s="146"/>
      <c r="J107" s="146">
        <v>14</v>
      </c>
      <c r="K107" s="146">
        <v>13</v>
      </c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</row>
    <row r="108" spans="1:27" x14ac:dyDescent="0.25">
      <c r="A108" s="146" t="s">
        <v>204</v>
      </c>
      <c r="B108" s="146" t="s">
        <v>186</v>
      </c>
      <c r="C108" s="146" t="s">
        <v>891</v>
      </c>
      <c r="D108" s="146"/>
      <c r="E108" s="146"/>
      <c r="F108" s="146"/>
      <c r="G108" s="146"/>
      <c r="H108" s="146"/>
      <c r="I108" s="146"/>
      <c r="J108" s="146">
        <v>11</v>
      </c>
      <c r="K108" s="146">
        <v>12</v>
      </c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</row>
    <row r="109" spans="1:27" x14ac:dyDescent="0.25">
      <c r="A109" s="146" t="s">
        <v>204</v>
      </c>
      <c r="B109" s="146" t="s">
        <v>186</v>
      </c>
      <c r="C109" s="146" t="s">
        <v>888</v>
      </c>
      <c r="D109" s="146"/>
      <c r="E109" s="146"/>
      <c r="F109" s="146"/>
      <c r="G109" s="146"/>
      <c r="H109" s="146"/>
      <c r="I109" s="146"/>
      <c r="J109" s="146"/>
      <c r="K109" s="146">
        <v>8</v>
      </c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</row>
    <row r="110" spans="1:27" x14ac:dyDescent="0.25">
      <c r="A110" s="146" t="s">
        <v>204</v>
      </c>
      <c r="B110" s="146" t="s">
        <v>186</v>
      </c>
      <c r="C110" s="146" t="s">
        <v>254</v>
      </c>
      <c r="D110" s="146"/>
      <c r="E110" s="146"/>
      <c r="F110" s="146"/>
      <c r="G110" s="146"/>
      <c r="H110" s="146"/>
      <c r="I110" s="146"/>
      <c r="J110" s="146">
        <v>16</v>
      </c>
      <c r="K110" s="146">
        <v>25</v>
      </c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</row>
    <row r="111" spans="1:27" ht="30" x14ac:dyDescent="0.25">
      <c r="A111" s="146" t="s">
        <v>204</v>
      </c>
      <c r="B111" s="146" t="s">
        <v>186</v>
      </c>
      <c r="C111" s="146" t="s">
        <v>910</v>
      </c>
      <c r="D111" s="146"/>
      <c r="E111" s="146"/>
      <c r="F111" s="146"/>
      <c r="G111" s="146"/>
      <c r="H111" s="146"/>
      <c r="I111" s="146"/>
      <c r="J111" s="146">
        <v>16</v>
      </c>
      <c r="K111" s="146">
        <v>15</v>
      </c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</row>
    <row r="112" spans="1:27" ht="45" x14ac:dyDescent="0.25">
      <c r="A112" s="146" t="s">
        <v>204</v>
      </c>
      <c r="B112" s="146" t="s">
        <v>186</v>
      </c>
      <c r="C112" s="146" t="s">
        <v>924</v>
      </c>
      <c r="D112" s="146">
        <v>2</v>
      </c>
      <c r="E112" s="146">
        <v>3</v>
      </c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</row>
    <row r="113" spans="1:27" x14ac:dyDescent="0.25">
      <c r="A113" s="146" t="s">
        <v>204</v>
      </c>
      <c r="B113" s="146" t="s">
        <v>186</v>
      </c>
      <c r="C113" s="146" t="s">
        <v>428</v>
      </c>
      <c r="D113" s="146"/>
      <c r="E113" s="146"/>
      <c r="F113" s="146"/>
      <c r="G113" s="146"/>
      <c r="H113" s="146"/>
      <c r="I113" s="146"/>
      <c r="J113" s="146">
        <v>91</v>
      </c>
      <c r="K113" s="146">
        <v>87</v>
      </c>
      <c r="L113" s="146"/>
      <c r="M113" s="146"/>
      <c r="N113" s="146"/>
      <c r="O113" s="146"/>
      <c r="P113" s="146"/>
      <c r="Q113" s="146">
        <v>12</v>
      </c>
      <c r="R113" s="146">
        <v>40</v>
      </c>
      <c r="S113" s="146"/>
      <c r="T113" s="146"/>
      <c r="U113" s="146"/>
      <c r="V113" s="146"/>
      <c r="W113" s="146"/>
      <c r="X113" s="146"/>
      <c r="Y113" s="146"/>
      <c r="Z113" s="146"/>
      <c r="AA113" s="146"/>
    </row>
    <row r="114" spans="1:27" ht="30" x14ac:dyDescent="0.25">
      <c r="A114" s="146" t="s">
        <v>204</v>
      </c>
      <c r="B114" s="146" t="s">
        <v>186</v>
      </c>
      <c r="C114" s="146" t="s">
        <v>911</v>
      </c>
      <c r="D114" s="146">
        <v>2</v>
      </c>
      <c r="E114" s="146"/>
      <c r="F114" s="146"/>
      <c r="G114" s="146"/>
      <c r="H114" s="146"/>
      <c r="I114" s="146"/>
      <c r="J114" s="146"/>
      <c r="K114" s="146">
        <v>7</v>
      </c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</row>
    <row r="115" spans="1:27" x14ac:dyDescent="0.25">
      <c r="A115" s="146" t="s">
        <v>204</v>
      </c>
      <c r="B115" s="146" t="s">
        <v>186</v>
      </c>
      <c r="C115" s="146" t="s">
        <v>256</v>
      </c>
      <c r="D115" s="146"/>
      <c r="E115" s="146"/>
      <c r="F115" s="146"/>
      <c r="G115" s="146"/>
      <c r="H115" s="146"/>
      <c r="I115" s="146"/>
      <c r="J115" s="146">
        <v>8</v>
      </c>
      <c r="K115" s="146">
        <v>4</v>
      </c>
      <c r="L115" s="146"/>
      <c r="M115" s="146"/>
      <c r="N115" s="146"/>
      <c r="O115" s="146"/>
      <c r="P115" s="146"/>
      <c r="Q115" s="146">
        <v>7</v>
      </c>
      <c r="R115" s="146">
        <v>4</v>
      </c>
      <c r="S115" s="146"/>
      <c r="T115" s="146"/>
      <c r="U115" s="146"/>
      <c r="V115" s="146"/>
      <c r="W115" s="146"/>
      <c r="X115" s="146"/>
      <c r="Y115" s="146"/>
      <c r="Z115" s="146"/>
      <c r="AA115" s="146"/>
    </row>
    <row r="116" spans="1:27" x14ac:dyDescent="0.25">
      <c r="A116" s="146" t="s">
        <v>204</v>
      </c>
      <c r="B116" s="146" t="s">
        <v>186</v>
      </c>
      <c r="C116" s="146" t="s">
        <v>925</v>
      </c>
      <c r="D116" s="146">
        <v>1</v>
      </c>
      <c r="E116" s="146">
        <v>1</v>
      </c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</row>
    <row r="117" spans="1:27" x14ac:dyDescent="0.25">
      <c r="A117" s="146" t="s">
        <v>204</v>
      </c>
      <c r="B117" s="146" t="s">
        <v>186</v>
      </c>
      <c r="C117" s="146" t="s">
        <v>560</v>
      </c>
      <c r="D117" s="146"/>
      <c r="E117" s="146"/>
      <c r="F117" s="146"/>
      <c r="G117" s="146"/>
      <c r="H117" s="146"/>
      <c r="I117" s="146"/>
      <c r="J117" s="146">
        <v>14</v>
      </c>
      <c r="K117" s="146">
        <v>3</v>
      </c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</row>
    <row r="118" spans="1:27" x14ac:dyDescent="0.25">
      <c r="A118" s="146" t="s">
        <v>204</v>
      </c>
      <c r="B118" s="146" t="s">
        <v>186</v>
      </c>
      <c r="C118" s="146" t="s">
        <v>580</v>
      </c>
      <c r="D118" s="146"/>
      <c r="E118" s="146"/>
      <c r="F118" s="146"/>
      <c r="G118" s="146"/>
      <c r="H118" s="146"/>
      <c r="I118" s="146"/>
      <c r="J118" s="146">
        <v>6</v>
      </c>
      <c r="K118" s="146">
        <v>6</v>
      </c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</row>
    <row r="119" spans="1:27" x14ac:dyDescent="0.25">
      <c r="A119" s="146" t="s">
        <v>204</v>
      </c>
      <c r="B119" s="146" t="s">
        <v>186</v>
      </c>
      <c r="C119" s="146" t="s">
        <v>913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>
        <v>11</v>
      </c>
      <c r="W119" s="146">
        <v>9</v>
      </c>
      <c r="X119" s="146"/>
      <c r="Y119" s="146"/>
      <c r="Z119" s="146"/>
      <c r="AA119" s="146"/>
    </row>
    <row r="120" spans="1:27" x14ac:dyDescent="0.25">
      <c r="A120" s="146" t="s">
        <v>204</v>
      </c>
      <c r="B120" s="146" t="s">
        <v>186</v>
      </c>
      <c r="C120" s="146" t="s">
        <v>914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>
        <v>12</v>
      </c>
      <c r="W120" s="146">
        <v>13</v>
      </c>
      <c r="X120" s="146"/>
      <c r="Y120" s="146"/>
      <c r="Z120" s="146"/>
      <c r="AA120" s="146"/>
    </row>
    <row r="121" spans="1:27" ht="30" x14ac:dyDescent="0.25">
      <c r="A121" s="146" t="s">
        <v>204</v>
      </c>
      <c r="B121" s="146" t="s">
        <v>186</v>
      </c>
      <c r="C121" s="146" t="s">
        <v>272</v>
      </c>
      <c r="D121" s="146"/>
      <c r="E121" s="146"/>
      <c r="F121" s="146"/>
      <c r="G121" s="146"/>
      <c r="H121" s="146"/>
      <c r="I121" s="146"/>
      <c r="J121" s="146">
        <v>8</v>
      </c>
      <c r="K121" s="146"/>
      <c r="L121" s="146"/>
      <c r="M121" s="146"/>
      <c r="N121" s="146"/>
      <c r="O121" s="146"/>
      <c r="P121" s="146"/>
      <c r="Q121" s="146">
        <v>4</v>
      </c>
      <c r="R121" s="146">
        <v>13</v>
      </c>
      <c r="S121" s="146"/>
      <c r="T121" s="146"/>
      <c r="U121" s="146"/>
      <c r="V121" s="146"/>
      <c r="W121" s="146"/>
      <c r="X121" s="146"/>
      <c r="Y121" s="146"/>
      <c r="Z121" s="146"/>
      <c r="AA121" s="146"/>
    </row>
    <row r="122" spans="1:27" x14ac:dyDescent="0.25">
      <c r="A122" s="146" t="s">
        <v>204</v>
      </c>
      <c r="B122" s="146" t="s">
        <v>186</v>
      </c>
      <c r="C122" s="146" t="s">
        <v>190</v>
      </c>
      <c r="D122" s="146">
        <v>3</v>
      </c>
      <c r="E122" s="146"/>
      <c r="F122" s="146"/>
      <c r="G122" s="146"/>
      <c r="H122" s="146"/>
      <c r="I122" s="146"/>
      <c r="J122" s="146">
        <v>106</v>
      </c>
      <c r="K122" s="146">
        <v>102</v>
      </c>
      <c r="L122" s="146"/>
      <c r="M122" s="146"/>
      <c r="N122" s="146"/>
      <c r="O122" s="146"/>
      <c r="P122" s="146">
        <v>30</v>
      </c>
      <c r="Q122" s="146">
        <v>38</v>
      </c>
      <c r="R122" s="146">
        <v>18</v>
      </c>
      <c r="S122" s="146"/>
      <c r="T122" s="146"/>
      <c r="U122" s="146"/>
      <c r="V122" s="146"/>
      <c r="W122" s="146"/>
      <c r="X122" s="146"/>
      <c r="Y122" s="146"/>
      <c r="Z122" s="146"/>
      <c r="AA122" s="146"/>
    </row>
    <row r="123" spans="1:27" ht="30" x14ac:dyDescent="0.25">
      <c r="A123" s="146" t="s">
        <v>204</v>
      </c>
      <c r="B123" s="146" t="s">
        <v>266</v>
      </c>
      <c r="C123" s="146" t="s">
        <v>915</v>
      </c>
      <c r="D123" s="146"/>
      <c r="E123" s="146"/>
      <c r="F123" s="146"/>
      <c r="G123" s="146"/>
      <c r="H123" s="146"/>
      <c r="I123" s="146"/>
      <c r="J123" s="146">
        <v>11</v>
      </c>
      <c r="K123" s="146">
        <v>12</v>
      </c>
      <c r="L123" s="146">
        <v>8</v>
      </c>
      <c r="M123" s="146">
        <v>14</v>
      </c>
      <c r="N123" s="146">
        <v>15</v>
      </c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</row>
    <row r="124" spans="1:27" ht="60" x14ac:dyDescent="0.25">
      <c r="A124" s="146" t="s">
        <v>204</v>
      </c>
      <c r="B124" s="146" t="s">
        <v>266</v>
      </c>
      <c r="C124" s="146" t="s">
        <v>916</v>
      </c>
      <c r="D124" s="146">
        <v>18</v>
      </c>
      <c r="E124" s="146">
        <v>14</v>
      </c>
      <c r="F124" s="146">
        <v>9</v>
      </c>
      <c r="G124" s="146"/>
      <c r="H124" s="146"/>
      <c r="I124" s="146"/>
      <c r="J124" s="146">
        <v>17</v>
      </c>
      <c r="K124" s="146">
        <v>21</v>
      </c>
      <c r="L124" s="146">
        <v>18</v>
      </c>
      <c r="M124" s="146">
        <v>13</v>
      </c>
      <c r="N124" s="146">
        <v>19</v>
      </c>
      <c r="O124" s="146"/>
      <c r="P124" s="146"/>
      <c r="Q124" s="146">
        <v>8</v>
      </c>
      <c r="R124" s="146">
        <v>24</v>
      </c>
      <c r="S124" s="146">
        <v>13</v>
      </c>
      <c r="T124" s="146"/>
      <c r="U124" s="146"/>
      <c r="V124" s="146"/>
      <c r="W124" s="146"/>
      <c r="X124" s="146"/>
      <c r="Y124" s="146"/>
      <c r="Z124" s="146"/>
      <c r="AA124" s="146"/>
    </row>
    <row r="125" spans="1:27" x14ac:dyDescent="0.25">
      <c r="A125" s="146" t="s">
        <v>204</v>
      </c>
      <c r="B125" s="146" t="s">
        <v>266</v>
      </c>
      <c r="C125" s="146" t="s">
        <v>711</v>
      </c>
      <c r="D125" s="146"/>
      <c r="E125" s="146"/>
      <c r="F125" s="146"/>
      <c r="G125" s="146"/>
      <c r="H125" s="146"/>
      <c r="I125" s="146"/>
      <c r="J125" s="146">
        <v>32</v>
      </c>
      <c r="K125" s="146">
        <v>23</v>
      </c>
      <c r="L125" s="146">
        <v>18</v>
      </c>
      <c r="M125" s="146">
        <v>24</v>
      </c>
      <c r="N125" s="146">
        <v>25</v>
      </c>
      <c r="O125" s="146"/>
      <c r="P125" s="146">
        <v>9</v>
      </c>
      <c r="Q125" s="146"/>
      <c r="R125" s="146"/>
      <c r="S125" s="146"/>
      <c r="T125" s="146"/>
      <c r="U125" s="146">
        <v>11</v>
      </c>
      <c r="V125" s="146"/>
      <c r="W125" s="146"/>
      <c r="X125" s="146"/>
      <c r="Y125" s="146"/>
      <c r="Z125" s="146"/>
      <c r="AA125" s="146"/>
    </row>
    <row r="126" spans="1:27" x14ac:dyDescent="0.25">
      <c r="A126" s="146" t="s">
        <v>204</v>
      </c>
      <c r="B126" s="146" t="s">
        <v>266</v>
      </c>
      <c r="C126" s="146" t="s">
        <v>344</v>
      </c>
      <c r="D126" s="146"/>
      <c r="E126" s="146"/>
      <c r="F126" s="146"/>
      <c r="G126" s="146"/>
      <c r="H126" s="146"/>
      <c r="I126" s="146"/>
      <c r="J126" s="146">
        <v>11</v>
      </c>
      <c r="K126" s="146"/>
      <c r="L126" s="146">
        <v>7</v>
      </c>
      <c r="M126" s="146">
        <v>8</v>
      </c>
      <c r="N126" s="146">
        <v>13</v>
      </c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</row>
    <row r="127" spans="1:27" ht="30" x14ac:dyDescent="0.25">
      <c r="A127" s="146" t="s">
        <v>204</v>
      </c>
      <c r="B127" s="146" t="s">
        <v>266</v>
      </c>
      <c r="C127" s="146" t="s">
        <v>917</v>
      </c>
      <c r="D127" s="146"/>
      <c r="E127" s="146"/>
      <c r="F127" s="146"/>
      <c r="G127" s="146"/>
      <c r="H127" s="146"/>
      <c r="I127" s="146"/>
      <c r="J127" s="146">
        <v>67</v>
      </c>
      <c r="K127" s="146">
        <v>48</v>
      </c>
      <c r="L127" s="146">
        <v>26</v>
      </c>
      <c r="M127" s="146">
        <v>26</v>
      </c>
      <c r="N127" s="146">
        <f>9+13+12</f>
        <v>34</v>
      </c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</row>
    <row r="128" spans="1:27" ht="30" x14ac:dyDescent="0.25">
      <c r="A128" s="146" t="s">
        <v>204</v>
      </c>
      <c r="B128" s="146" t="s">
        <v>266</v>
      </c>
      <c r="C128" s="146" t="s">
        <v>918</v>
      </c>
      <c r="D128" s="146"/>
      <c r="E128" s="146"/>
      <c r="F128" s="146"/>
      <c r="G128" s="146"/>
      <c r="H128" s="146"/>
      <c r="I128" s="146"/>
      <c r="J128" s="146">
        <v>14</v>
      </c>
      <c r="K128" s="146">
        <v>5</v>
      </c>
      <c r="L128" s="146">
        <v>6</v>
      </c>
      <c r="M128" s="146">
        <v>5</v>
      </c>
      <c r="N128" s="146">
        <v>9</v>
      </c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</row>
    <row r="129" spans="1:27" ht="30" x14ac:dyDescent="0.25">
      <c r="A129" s="146" t="s">
        <v>204</v>
      </c>
      <c r="B129" s="146" t="s">
        <v>266</v>
      </c>
      <c r="C129" s="146" t="s">
        <v>919</v>
      </c>
      <c r="D129" s="146"/>
      <c r="E129" s="146"/>
      <c r="F129" s="146"/>
      <c r="G129" s="146"/>
      <c r="H129" s="146"/>
      <c r="I129" s="146"/>
      <c r="J129" s="146">
        <v>18</v>
      </c>
      <c r="K129" s="146">
        <v>8</v>
      </c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</row>
    <row r="130" spans="1:27" ht="30" x14ac:dyDescent="0.25">
      <c r="A130" s="146" t="s">
        <v>204</v>
      </c>
      <c r="B130" s="146" t="s">
        <v>266</v>
      </c>
      <c r="C130" s="146" t="s">
        <v>920</v>
      </c>
      <c r="D130" s="146"/>
      <c r="E130" s="146"/>
      <c r="F130" s="146"/>
      <c r="G130" s="146"/>
      <c r="H130" s="146"/>
      <c r="I130" s="146"/>
      <c r="J130" s="146"/>
      <c r="K130" s="146">
        <v>5</v>
      </c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</row>
    <row r="131" spans="1:27" x14ac:dyDescent="0.25">
      <c r="A131" s="146" t="s">
        <v>204</v>
      </c>
      <c r="B131" s="146" t="s">
        <v>266</v>
      </c>
      <c r="C131" s="146" t="s">
        <v>392</v>
      </c>
      <c r="D131" s="146"/>
      <c r="E131" s="146"/>
      <c r="F131" s="146"/>
      <c r="G131" s="146"/>
      <c r="H131" s="146"/>
      <c r="I131" s="146"/>
      <c r="J131" s="146">
        <v>19</v>
      </c>
      <c r="K131" s="146">
        <v>16</v>
      </c>
      <c r="L131" s="146">
        <f>2+2+1+9</f>
        <v>14</v>
      </c>
      <c r="M131" s="146">
        <v>18</v>
      </c>
      <c r="N131" s="146">
        <v>22</v>
      </c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</row>
    <row r="132" spans="1:27" ht="30" x14ac:dyDescent="0.25">
      <c r="A132" s="146" t="s">
        <v>204</v>
      </c>
      <c r="B132" s="146" t="s">
        <v>266</v>
      </c>
      <c r="C132" s="146" t="s">
        <v>921</v>
      </c>
      <c r="D132" s="146"/>
      <c r="E132" s="146"/>
      <c r="F132" s="146"/>
      <c r="G132" s="146"/>
      <c r="H132" s="146"/>
      <c r="I132" s="146"/>
      <c r="J132" s="146">
        <v>34</v>
      </c>
      <c r="K132" s="146">
        <v>67</v>
      </c>
      <c r="L132" s="146">
        <v>48</v>
      </c>
      <c r="M132" s="146">
        <v>55</v>
      </c>
      <c r="N132" s="146">
        <v>40</v>
      </c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</row>
    <row r="133" spans="1:27" x14ac:dyDescent="0.25">
      <c r="A133" s="146" t="s">
        <v>204</v>
      </c>
      <c r="B133" s="146" t="s">
        <v>266</v>
      </c>
      <c r="C133" s="146" t="s">
        <v>922</v>
      </c>
      <c r="D133" s="146">
        <v>0</v>
      </c>
      <c r="E133" s="146">
        <v>0</v>
      </c>
      <c r="F133" s="146"/>
      <c r="G133" s="146"/>
      <c r="H133" s="146"/>
      <c r="I133" s="146"/>
      <c r="J133" s="146">
        <f>39+70</f>
        <v>109</v>
      </c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</row>
    <row r="134" spans="1:27" x14ac:dyDescent="0.25">
      <c r="A134" s="170" t="s">
        <v>204</v>
      </c>
      <c r="B134" s="170"/>
      <c r="C134" s="170"/>
      <c r="D134" s="170">
        <f>D133+D132+D131+D130+D129+D128+D127+D126+D125+D124+D123+D122+D121+D120+D119+D118+D117+D116+D115+D114+D113+D112+D111+D110+D109+D108+D107+D106+D105+D104+D103+D102+D100+D99+D98+D96+D97+D95+D94+D93+D92+D91+D90+D89+D88+D87+D86+D85+D84+D83+D82+D81+D80+D79+D78+D77+D76+D75+D74+D73+D72+D71+D70+D69+D68+D67+D66+D65+D64+D63+D62+D61+D60+D59+D58+D57+D56+D55+D54+D53+D52+D51+D50+D49+D48+D47+D46+D45+D44+D43+D42+D41+D40+D39+D38+D37+D36+D35+D34+D33+D32+D31+D30+D29+D28+D27+D25+D24+D23+D22+D21+D20+D19+D17+D16+D15+D14+D13+D12+D11+D10+D9+D8+D7+D6+D5+D4</f>
        <v>451</v>
      </c>
      <c r="E134" s="170">
        <f t="shared" ref="E134:AA134" si="0">E133+E132+E131+E130+E129+E128+E127+E126+E125+E124+E123+E122+E121+E120+E119+E118+E117+E116+E115+E114+E113+E112+E111+E110+E109+E108+E107+E106+E105+E104+E103+E102+E100+E99+E98+E96+E97+E95+E94+E93+E92+E91+E90+E89+E88+E87+E86+E85+E84+E83+E82+E81+E80+E79+E78+E77+E76+E75+E74+E73+E72+E71+E70+E69+E68+E67+E66+E65+E64+E63+E62+E61+E60+E59+E58+E57+E56+E55+E54+E53+E52+E51+E50+E49+E48+E47+E46+E45+E44+E43+E42+E41+E40+E39+E38+E37+E36+E35+E34+E33+E32+E31+E30+E29+E28+E27+E25+E24+E23+E22+E21+E20+E19+E17+E16+E15+E14+E13+E12+E11+E10+E9+E8+E7+E6+E5+E4</f>
        <v>375</v>
      </c>
      <c r="F134" s="170">
        <f t="shared" si="0"/>
        <v>305</v>
      </c>
      <c r="G134" s="170">
        <f t="shared" si="0"/>
        <v>310</v>
      </c>
      <c r="H134" s="170">
        <f t="shared" si="0"/>
        <v>0</v>
      </c>
      <c r="I134" s="170">
        <f t="shared" si="0"/>
        <v>0</v>
      </c>
      <c r="J134" s="170">
        <f t="shared" si="0"/>
        <v>3063</v>
      </c>
      <c r="K134" s="170">
        <f t="shared" si="0"/>
        <v>2913</v>
      </c>
      <c r="L134" s="170">
        <f t="shared" si="0"/>
        <v>2124</v>
      </c>
      <c r="M134" s="170">
        <f t="shared" si="0"/>
        <v>2076</v>
      </c>
      <c r="N134" s="170">
        <f t="shared" si="0"/>
        <v>177</v>
      </c>
      <c r="O134" s="170">
        <f t="shared" si="0"/>
        <v>0</v>
      </c>
      <c r="P134" s="170">
        <f t="shared" si="0"/>
        <v>608</v>
      </c>
      <c r="Q134" s="170">
        <f t="shared" si="0"/>
        <v>720</v>
      </c>
      <c r="R134" s="170">
        <f t="shared" si="0"/>
        <v>674</v>
      </c>
      <c r="S134" s="170">
        <f t="shared" si="0"/>
        <v>237</v>
      </c>
      <c r="T134" s="170">
        <f t="shared" si="0"/>
        <v>510</v>
      </c>
      <c r="U134" s="170">
        <f t="shared" si="0"/>
        <v>11</v>
      </c>
      <c r="V134" s="170">
        <f t="shared" si="0"/>
        <v>84</v>
      </c>
      <c r="W134" s="170">
        <f t="shared" si="0"/>
        <v>86</v>
      </c>
      <c r="X134" s="170">
        <f t="shared" si="0"/>
        <v>42</v>
      </c>
      <c r="Y134" s="170">
        <f t="shared" si="0"/>
        <v>0</v>
      </c>
      <c r="Z134" s="170">
        <f t="shared" si="0"/>
        <v>0</v>
      </c>
      <c r="AA134" s="170">
        <f t="shared" si="0"/>
        <v>0</v>
      </c>
    </row>
    <row r="135" spans="1:27" ht="30" x14ac:dyDescent="0.25">
      <c r="A135" s="146" t="s">
        <v>205</v>
      </c>
      <c r="B135" s="146" t="s">
        <v>185</v>
      </c>
      <c r="C135" s="146" t="s">
        <v>314</v>
      </c>
      <c r="D135" s="146">
        <v>30</v>
      </c>
      <c r="E135" s="146">
        <v>26</v>
      </c>
      <c r="F135" s="146">
        <v>31</v>
      </c>
      <c r="G135" s="146">
        <v>17</v>
      </c>
      <c r="H135" s="146"/>
      <c r="I135" s="146"/>
      <c r="J135" s="146">
        <v>41</v>
      </c>
      <c r="K135" s="146">
        <v>9</v>
      </c>
      <c r="L135" s="146">
        <v>9</v>
      </c>
      <c r="M135" s="146">
        <v>9</v>
      </c>
      <c r="N135" s="146"/>
      <c r="O135" s="146"/>
      <c r="P135" s="146">
        <v>21</v>
      </c>
      <c r="Q135" s="146">
        <v>6</v>
      </c>
      <c r="R135" s="146">
        <v>19</v>
      </c>
      <c r="S135" s="146">
        <v>16</v>
      </c>
      <c r="T135" s="146">
        <v>9</v>
      </c>
      <c r="U135" s="146"/>
      <c r="V135" s="146"/>
      <c r="W135" s="146"/>
      <c r="X135" s="146"/>
      <c r="Y135" s="146"/>
      <c r="Z135" s="146"/>
      <c r="AA135" s="146"/>
    </row>
    <row r="136" spans="1:27" ht="30" x14ac:dyDescent="0.25">
      <c r="A136" s="146" t="s">
        <v>205</v>
      </c>
      <c r="B136" s="146" t="s">
        <v>185</v>
      </c>
      <c r="C136" s="146" t="s">
        <v>316</v>
      </c>
      <c r="D136" s="146">
        <v>31</v>
      </c>
      <c r="E136" s="146">
        <v>26</v>
      </c>
      <c r="F136" s="146">
        <v>30</v>
      </c>
      <c r="G136" s="146">
        <v>13</v>
      </c>
      <c r="H136" s="146"/>
      <c r="I136" s="146"/>
      <c r="J136" s="146">
        <v>12</v>
      </c>
      <c r="K136" s="146"/>
      <c r="L136" s="146">
        <v>3</v>
      </c>
      <c r="M136" s="146">
        <v>10</v>
      </c>
      <c r="N136" s="146"/>
      <c r="O136" s="146"/>
      <c r="P136" s="146"/>
      <c r="Q136" s="146"/>
      <c r="R136" s="146"/>
      <c r="S136" s="146">
        <v>5</v>
      </c>
      <c r="T136" s="146">
        <v>15</v>
      </c>
      <c r="U136" s="146"/>
      <c r="V136" s="146"/>
      <c r="W136" s="146"/>
      <c r="X136" s="146"/>
      <c r="Y136" s="146"/>
      <c r="Z136" s="146"/>
      <c r="AA136" s="146"/>
    </row>
    <row r="137" spans="1:27" ht="45" x14ac:dyDescent="0.25">
      <c r="A137" s="146" t="s">
        <v>205</v>
      </c>
      <c r="B137" s="146" t="s">
        <v>185</v>
      </c>
      <c r="C137" s="146" t="s">
        <v>663</v>
      </c>
      <c r="D137" s="146">
        <v>15</v>
      </c>
      <c r="E137" s="146">
        <v>12</v>
      </c>
      <c r="F137" s="146">
        <v>19</v>
      </c>
      <c r="G137" s="146">
        <v>12</v>
      </c>
      <c r="H137" s="146"/>
      <c r="I137" s="146"/>
      <c r="J137" s="146"/>
      <c r="K137" s="146">
        <v>7</v>
      </c>
      <c r="L137" s="146"/>
      <c r="M137" s="146">
        <v>10</v>
      </c>
      <c r="N137" s="146"/>
      <c r="O137" s="146"/>
      <c r="P137" s="146">
        <v>22</v>
      </c>
      <c r="Q137" s="146">
        <v>8</v>
      </c>
      <c r="R137" s="146">
        <v>18</v>
      </c>
      <c r="S137" s="146">
        <v>14</v>
      </c>
      <c r="T137" s="146">
        <v>26</v>
      </c>
      <c r="U137" s="146"/>
      <c r="V137" s="146"/>
      <c r="W137" s="146"/>
      <c r="X137" s="146"/>
      <c r="Y137" s="146"/>
      <c r="Z137" s="146"/>
      <c r="AA137" s="146"/>
    </row>
    <row r="138" spans="1:27" x14ac:dyDescent="0.25">
      <c r="A138" s="146" t="s">
        <v>205</v>
      </c>
      <c r="B138" s="146" t="s">
        <v>185</v>
      </c>
      <c r="C138" s="146" t="s">
        <v>606</v>
      </c>
      <c r="D138" s="146"/>
      <c r="E138" s="146"/>
      <c r="F138" s="146"/>
      <c r="G138" s="146"/>
      <c r="H138" s="146"/>
      <c r="I138" s="146"/>
      <c r="J138" s="146">
        <v>32</v>
      </c>
      <c r="K138" s="146">
        <v>14</v>
      </c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</row>
    <row r="139" spans="1:27" ht="30" x14ac:dyDescent="0.25">
      <c r="A139" s="146" t="s">
        <v>205</v>
      </c>
      <c r="B139" s="146" t="s">
        <v>185</v>
      </c>
      <c r="C139" s="146" t="s">
        <v>607</v>
      </c>
      <c r="D139" s="146"/>
      <c r="E139" s="146"/>
      <c r="F139" s="146"/>
      <c r="G139" s="146"/>
      <c r="H139" s="146"/>
      <c r="I139" s="146"/>
      <c r="J139" s="146">
        <v>21</v>
      </c>
      <c r="K139" s="146">
        <v>9</v>
      </c>
      <c r="L139" s="146">
        <v>12</v>
      </c>
      <c r="M139" s="146">
        <v>10</v>
      </c>
      <c r="N139" s="146"/>
      <c r="O139" s="146"/>
      <c r="P139" s="146">
        <v>13</v>
      </c>
      <c r="Q139" s="146">
        <v>14</v>
      </c>
      <c r="R139" s="146">
        <v>26</v>
      </c>
      <c r="S139" s="146">
        <v>32</v>
      </c>
      <c r="T139" s="146"/>
      <c r="U139" s="146"/>
      <c r="V139" s="146"/>
      <c r="W139" s="146"/>
      <c r="X139" s="146"/>
      <c r="Y139" s="146"/>
      <c r="Z139" s="146"/>
      <c r="AA139" s="146"/>
    </row>
    <row r="140" spans="1:27" ht="30" x14ac:dyDescent="0.25">
      <c r="A140" s="146" t="s">
        <v>205</v>
      </c>
      <c r="B140" s="146" t="s">
        <v>185</v>
      </c>
      <c r="C140" s="146" t="s">
        <v>371</v>
      </c>
      <c r="D140" s="146"/>
      <c r="E140" s="146"/>
      <c r="F140" s="146"/>
      <c r="G140" s="146"/>
      <c r="H140" s="146"/>
      <c r="I140" s="146"/>
      <c r="J140" s="146">
        <v>15</v>
      </c>
      <c r="K140" s="146">
        <v>18</v>
      </c>
      <c r="L140" s="146">
        <v>11</v>
      </c>
      <c r="M140" s="146">
        <v>10</v>
      </c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</row>
    <row r="141" spans="1:27" ht="30" x14ac:dyDescent="0.25">
      <c r="A141" s="146" t="s">
        <v>205</v>
      </c>
      <c r="B141" s="146" t="s">
        <v>185</v>
      </c>
      <c r="C141" s="146" t="s">
        <v>608</v>
      </c>
      <c r="D141" s="146">
        <v>9</v>
      </c>
      <c r="E141" s="146">
        <v>9</v>
      </c>
      <c r="F141" s="146">
        <v>10</v>
      </c>
      <c r="G141" s="146">
        <v>14</v>
      </c>
      <c r="H141" s="146"/>
      <c r="I141" s="146"/>
      <c r="J141" s="146">
        <v>50</v>
      </c>
      <c r="K141" s="146">
        <v>8</v>
      </c>
      <c r="L141" s="146">
        <v>10</v>
      </c>
      <c r="M141" s="146">
        <v>11</v>
      </c>
      <c r="N141" s="146"/>
      <c r="O141" s="146"/>
      <c r="P141" s="146">
        <v>86</v>
      </c>
      <c r="Q141" s="146">
        <v>8</v>
      </c>
      <c r="R141" s="146">
        <v>124</v>
      </c>
      <c r="S141" s="146">
        <v>91</v>
      </c>
      <c r="T141" s="146">
        <v>73</v>
      </c>
      <c r="U141" s="146"/>
      <c r="V141" s="146"/>
      <c r="W141" s="146"/>
      <c r="X141" s="146"/>
      <c r="Y141" s="146"/>
      <c r="Z141" s="146"/>
      <c r="AA141" s="146"/>
    </row>
    <row r="142" spans="1:27" ht="30" x14ac:dyDescent="0.25">
      <c r="A142" s="146" t="s">
        <v>205</v>
      </c>
      <c r="B142" s="146" t="s">
        <v>185</v>
      </c>
      <c r="C142" s="146" t="s">
        <v>609</v>
      </c>
      <c r="D142" s="146">
        <v>9</v>
      </c>
      <c r="E142" s="146">
        <v>9</v>
      </c>
      <c r="F142" s="146">
        <v>10</v>
      </c>
      <c r="G142" s="146">
        <v>10</v>
      </c>
      <c r="H142" s="146"/>
      <c r="I142" s="146"/>
      <c r="J142" s="146">
        <v>37</v>
      </c>
      <c r="K142" s="146">
        <v>13</v>
      </c>
      <c r="L142" s="146"/>
      <c r="M142" s="146">
        <v>10</v>
      </c>
      <c r="N142" s="146"/>
      <c r="O142" s="146"/>
      <c r="P142" s="146"/>
      <c r="Q142" s="146"/>
      <c r="R142" s="146">
        <v>10</v>
      </c>
      <c r="S142" s="146">
        <v>6</v>
      </c>
      <c r="T142" s="146">
        <v>10</v>
      </c>
      <c r="U142" s="146"/>
      <c r="V142" s="146"/>
      <c r="W142" s="146"/>
      <c r="X142" s="146"/>
      <c r="Y142" s="146"/>
      <c r="Z142" s="146"/>
      <c r="AA142" s="146"/>
    </row>
    <row r="143" spans="1:27" ht="30" x14ac:dyDescent="0.25">
      <c r="A143" s="146" t="s">
        <v>205</v>
      </c>
      <c r="B143" s="146" t="s">
        <v>185</v>
      </c>
      <c r="C143" s="146" t="s">
        <v>609</v>
      </c>
      <c r="D143" s="146"/>
      <c r="E143" s="146"/>
      <c r="F143" s="146"/>
      <c r="G143" s="146"/>
      <c r="H143" s="146"/>
      <c r="I143" s="146"/>
      <c r="J143" s="146"/>
      <c r="K143" s="146"/>
      <c r="L143" s="146">
        <v>10</v>
      </c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</row>
    <row r="144" spans="1:27" ht="30" x14ac:dyDescent="0.25">
      <c r="A144" s="146" t="s">
        <v>205</v>
      </c>
      <c r="B144" s="146" t="s">
        <v>185</v>
      </c>
      <c r="C144" s="146" t="s">
        <v>608</v>
      </c>
      <c r="D144" s="146"/>
      <c r="E144" s="146"/>
      <c r="F144" s="146"/>
      <c r="G144" s="146"/>
      <c r="H144" s="146"/>
      <c r="I144" s="146"/>
      <c r="J144" s="146">
        <v>10</v>
      </c>
      <c r="K144" s="146">
        <v>6</v>
      </c>
      <c r="L144" s="146">
        <v>13</v>
      </c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</row>
    <row r="145" spans="1:27" ht="30" x14ac:dyDescent="0.25">
      <c r="A145" s="146" t="s">
        <v>205</v>
      </c>
      <c r="B145" s="146" t="s">
        <v>185</v>
      </c>
      <c r="C145" s="146" t="s">
        <v>271</v>
      </c>
      <c r="D145" s="146"/>
      <c r="E145" s="146"/>
      <c r="F145" s="146"/>
      <c r="G145" s="146"/>
      <c r="H145" s="146"/>
      <c r="I145" s="146"/>
      <c r="J145" s="146">
        <v>5</v>
      </c>
      <c r="K145" s="146">
        <v>12</v>
      </c>
      <c r="L145" s="146">
        <v>7</v>
      </c>
      <c r="M145" s="146">
        <v>13</v>
      </c>
      <c r="N145" s="146"/>
      <c r="O145" s="146"/>
      <c r="P145" s="146">
        <v>6</v>
      </c>
      <c r="Q145" s="146"/>
      <c r="R145" s="146">
        <v>7</v>
      </c>
      <c r="S145" s="146">
        <v>26</v>
      </c>
      <c r="T145" s="146">
        <v>5</v>
      </c>
      <c r="U145" s="146"/>
      <c r="V145" s="146"/>
      <c r="W145" s="146"/>
      <c r="X145" s="146"/>
      <c r="Y145" s="146"/>
      <c r="Z145" s="146"/>
      <c r="AA145" s="146"/>
    </row>
    <row r="146" spans="1:27" ht="30" x14ac:dyDescent="0.25">
      <c r="A146" s="146" t="s">
        <v>205</v>
      </c>
      <c r="B146" s="146" t="s">
        <v>185</v>
      </c>
      <c r="C146" s="146" t="s">
        <v>610</v>
      </c>
      <c r="D146" s="146">
        <v>11</v>
      </c>
      <c r="E146" s="146">
        <v>7</v>
      </c>
      <c r="F146" s="146">
        <v>12</v>
      </c>
      <c r="G146" s="146">
        <v>21</v>
      </c>
      <c r="H146" s="146"/>
      <c r="I146" s="146"/>
      <c r="J146" s="146">
        <v>27</v>
      </c>
      <c r="K146" s="146">
        <v>8</v>
      </c>
      <c r="L146" s="146">
        <v>10</v>
      </c>
      <c r="M146" s="146">
        <v>8</v>
      </c>
      <c r="N146" s="146"/>
      <c r="O146" s="146"/>
      <c r="P146" s="146">
        <v>10</v>
      </c>
      <c r="Q146" s="146">
        <v>4</v>
      </c>
      <c r="R146" s="146">
        <v>16</v>
      </c>
      <c r="S146" s="146">
        <v>18</v>
      </c>
      <c r="T146" s="146">
        <v>24</v>
      </c>
      <c r="U146" s="146"/>
      <c r="V146" s="146"/>
      <c r="W146" s="146"/>
      <c r="X146" s="146"/>
      <c r="Y146" s="146"/>
      <c r="Z146" s="146"/>
      <c r="AA146" s="146"/>
    </row>
    <row r="147" spans="1:27" x14ac:dyDescent="0.25">
      <c r="A147" s="146" t="s">
        <v>205</v>
      </c>
      <c r="B147" s="146" t="s">
        <v>185</v>
      </c>
      <c r="C147" s="146" t="s">
        <v>219</v>
      </c>
      <c r="D147" s="146"/>
      <c r="E147" s="146"/>
      <c r="F147" s="146"/>
      <c r="G147" s="146"/>
      <c r="H147" s="146"/>
      <c r="I147" s="146"/>
      <c r="J147" s="146">
        <v>15</v>
      </c>
      <c r="K147" s="146">
        <v>22</v>
      </c>
      <c r="L147" s="146">
        <v>13</v>
      </c>
      <c r="M147" s="146">
        <v>8</v>
      </c>
      <c r="N147" s="146"/>
      <c r="O147" s="146"/>
      <c r="P147" s="146"/>
      <c r="Q147" s="146">
        <v>6</v>
      </c>
      <c r="R147" s="146">
        <v>34</v>
      </c>
      <c r="S147" s="146">
        <v>27</v>
      </c>
      <c r="T147" s="146">
        <v>20</v>
      </c>
      <c r="U147" s="146"/>
      <c r="V147" s="146"/>
      <c r="W147" s="146"/>
      <c r="X147" s="146"/>
      <c r="Y147" s="146"/>
      <c r="Z147" s="146"/>
      <c r="AA147" s="146"/>
    </row>
    <row r="148" spans="1:27" ht="30" x14ac:dyDescent="0.25">
      <c r="A148" s="146" t="s">
        <v>205</v>
      </c>
      <c r="B148" s="146" t="s">
        <v>185</v>
      </c>
      <c r="C148" s="146" t="s">
        <v>406</v>
      </c>
      <c r="D148" s="146"/>
      <c r="E148" s="146"/>
      <c r="F148" s="146"/>
      <c r="G148" s="146"/>
      <c r="H148" s="146"/>
      <c r="I148" s="146"/>
      <c r="J148" s="146">
        <v>73</v>
      </c>
      <c r="K148" s="146">
        <v>17</v>
      </c>
      <c r="L148" s="146">
        <v>13</v>
      </c>
      <c r="M148" s="146">
        <v>19</v>
      </c>
      <c r="N148" s="146"/>
      <c r="O148" s="146"/>
      <c r="P148" s="146">
        <v>46</v>
      </c>
      <c r="Q148" s="146">
        <v>12</v>
      </c>
      <c r="R148" s="146">
        <v>61</v>
      </c>
      <c r="S148" s="146">
        <v>56</v>
      </c>
      <c r="T148" s="146">
        <v>60</v>
      </c>
      <c r="U148" s="146"/>
      <c r="V148" s="146"/>
      <c r="W148" s="146"/>
      <c r="X148" s="146"/>
      <c r="Y148" s="146"/>
      <c r="Z148" s="146"/>
      <c r="AA148" s="146"/>
    </row>
    <row r="149" spans="1:27" ht="30" x14ac:dyDescent="0.25">
      <c r="A149" s="146" t="s">
        <v>205</v>
      </c>
      <c r="B149" s="146" t="s">
        <v>185</v>
      </c>
      <c r="C149" s="146" t="s">
        <v>462</v>
      </c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</row>
    <row r="150" spans="1:27" x14ac:dyDescent="0.25">
      <c r="A150" s="146" t="s">
        <v>205</v>
      </c>
      <c r="B150" s="146" t="s">
        <v>185</v>
      </c>
      <c r="C150" s="146" t="s">
        <v>256</v>
      </c>
      <c r="D150" s="146"/>
      <c r="E150" s="146"/>
      <c r="F150" s="146"/>
      <c r="G150" s="146"/>
      <c r="H150" s="146"/>
      <c r="I150" s="146"/>
      <c r="J150" s="146">
        <v>35</v>
      </c>
      <c r="K150" s="146">
        <v>17</v>
      </c>
      <c r="L150" s="146">
        <v>11</v>
      </c>
      <c r="M150" s="146">
        <v>10</v>
      </c>
      <c r="N150" s="146"/>
      <c r="O150" s="146"/>
      <c r="P150" s="146">
        <v>5</v>
      </c>
      <c r="Q150" s="146">
        <v>7</v>
      </c>
      <c r="R150" s="146">
        <v>17</v>
      </c>
      <c r="S150" s="146">
        <v>21</v>
      </c>
      <c r="T150" s="146">
        <v>26</v>
      </c>
      <c r="U150" s="146"/>
      <c r="V150" s="146"/>
      <c r="W150" s="146"/>
      <c r="X150" s="146"/>
      <c r="Y150" s="146"/>
      <c r="Z150" s="146"/>
      <c r="AA150" s="146"/>
    </row>
    <row r="151" spans="1:27" x14ac:dyDescent="0.25">
      <c r="A151" s="146" t="s">
        <v>205</v>
      </c>
      <c r="B151" s="146" t="s">
        <v>185</v>
      </c>
      <c r="C151" s="146" t="s">
        <v>255</v>
      </c>
      <c r="D151" s="146"/>
      <c r="E151" s="146"/>
      <c r="F151" s="146"/>
      <c r="G151" s="146"/>
      <c r="H151" s="146"/>
      <c r="I151" s="146"/>
      <c r="J151" s="146">
        <v>10</v>
      </c>
      <c r="K151" s="146">
        <v>4</v>
      </c>
      <c r="L151" s="146">
        <v>11</v>
      </c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</row>
    <row r="152" spans="1:27" ht="30" x14ac:dyDescent="0.25">
      <c r="A152" s="146" t="s">
        <v>205</v>
      </c>
      <c r="B152" s="146" t="s">
        <v>185</v>
      </c>
      <c r="C152" s="146" t="s">
        <v>611</v>
      </c>
      <c r="D152" s="146"/>
      <c r="E152" s="146"/>
      <c r="F152" s="146"/>
      <c r="G152" s="146"/>
      <c r="H152" s="146"/>
      <c r="I152" s="146"/>
      <c r="J152" s="146">
        <v>4</v>
      </c>
      <c r="K152" s="146">
        <v>10</v>
      </c>
      <c r="L152" s="146">
        <v>11</v>
      </c>
      <c r="M152" s="146">
        <v>5</v>
      </c>
      <c r="N152" s="146"/>
      <c r="O152" s="146"/>
      <c r="P152" s="146">
        <v>11</v>
      </c>
      <c r="Q152" s="146">
        <v>4</v>
      </c>
      <c r="R152" s="146">
        <v>15</v>
      </c>
      <c r="S152" s="146">
        <v>6</v>
      </c>
      <c r="T152" s="146">
        <v>23</v>
      </c>
      <c r="U152" s="146"/>
      <c r="V152" s="146"/>
      <c r="W152" s="146"/>
      <c r="X152" s="146"/>
      <c r="Y152" s="146"/>
      <c r="Z152" s="146"/>
      <c r="AA152" s="146"/>
    </row>
    <row r="153" spans="1:27" ht="30" x14ac:dyDescent="0.25">
      <c r="A153" s="146" t="s">
        <v>205</v>
      </c>
      <c r="B153" s="146" t="s">
        <v>185</v>
      </c>
      <c r="C153" s="146" t="s">
        <v>612</v>
      </c>
      <c r="D153" s="146">
        <v>11</v>
      </c>
      <c r="E153" s="146">
        <v>11</v>
      </c>
      <c r="F153" s="146">
        <v>16</v>
      </c>
      <c r="G153" s="146">
        <v>15</v>
      </c>
      <c r="H153" s="146"/>
      <c r="I153" s="146"/>
      <c r="J153" s="146">
        <v>6</v>
      </c>
      <c r="K153" s="146">
        <v>11</v>
      </c>
      <c r="L153" s="146">
        <v>3</v>
      </c>
      <c r="M153" s="146">
        <v>4</v>
      </c>
      <c r="N153" s="146"/>
      <c r="O153" s="146"/>
      <c r="P153" s="146">
        <v>12</v>
      </c>
      <c r="Q153" s="146">
        <v>4</v>
      </c>
      <c r="R153" s="146">
        <v>12</v>
      </c>
      <c r="S153" s="146">
        <v>14</v>
      </c>
      <c r="T153" s="146">
        <v>21</v>
      </c>
      <c r="U153" s="146"/>
      <c r="V153" s="146"/>
      <c r="W153" s="146"/>
      <c r="X153" s="146"/>
      <c r="Y153" s="146"/>
      <c r="Z153" s="146"/>
      <c r="AA153" s="146"/>
    </row>
    <row r="154" spans="1:27" ht="30" x14ac:dyDescent="0.25">
      <c r="A154" s="146" t="s">
        <v>205</v>
      </c>
      <c r="B154" s="146" t="s">
        <v>185</v>
      </c>
      <c r="C154" s="146" t="s">
        <v>613</v>
      </c>
      <c r="D154" s="146">
        <v>8</v>
      </c>
      <c r="E154" s="146">
        <v>8</v>
      </c>
      <c r="F154" s="146">
        <v>7</v>
      </c>
      <c r="G154" s="146">
        <v>8</v>
      </c>
      <c r="H154" s="146"/>
      <c r="I154" s="146"/>
      <c r="J154" s="146">
        <v>3</v>
      </c>
      <c r="K154" s="146"/>
      <c r="L154" s="146">
        <v>4</v>
      </c>
      <c r="M154" s="146"/>
      <c r="N154" s="146"/>
      <c r="O154" s="146"/>
      <c r="P154" s="146">
        <v>10</v>
      </c>
      <c r="Q154" s="146">
        <v>2</v>
      </c>
      <c r="R154" s="146">
        <v>10</v>
      </c>
      <c r="S154" s="146">
        <v>11</v>
      </c>
      <c r="T154" s="146">
        <v>16</v>
      </c>
      <c r="U154" s="146"/>
      <c r="V154" s="146"/>
      <c r="W154" s="146"/>
      <c r="X154" s="146"/>
      <c r="Y154" s="146"/>
      <c r="Z154" s="146"/>
      <c r="AA154" s="146"/>
    </row>
    <row r="155" spans="1:27" ht="45" x14ac:dyDescent="0.25">
      <c r="A155" s="146" t="s">
        <v>205</v>
      </c>
      <c r="B155" s="146" t="s">
        <v>185</v>
      </c>
      <c r="C155" s="146" t="s">
        <v>614</v>
      </c>
      <c r="D155" s="146"/>
      <c r="E155" s="146"/>
      <c r="F155" s="146"/>
      <c r="G155" s="146"/>
      <c r="H155" s="146"/>
      <c r="I155" s="146"/>
      <c r="J155" s="146"/>
      <c r="K155" s="146">
        <v>5</v>
      </c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</row>
    <row r="156" spans="1:27" ht="30" x14ac:dyDescent="0.25">
      <c r="A156" s="146" t="s">
        <v>205</v>
      </c>
      <c r="B156" s="146" t="s">
        <v>185</v>
      </c>
      <c r="C156" s="146" t="s">
        <v>381</v>
      </c>
      <c r="D156" s="146"/>
      <c r="E156" s="146"/>
      <c r="F156" s="146"/>
      <c r="G156" s="146"/>
      <c r="H156" s="146"/>
      <c r="I156" s="146"/>
      <c r="J156" s="146">
        <v>13</v>
      </c>
      <c r="K156" s="146">
        <v>6</v>
      </c>
      <c r="L156" s="146"/>
      <c r="M156" s="146">
        <v>6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</row>
    <row r="157" spans="1:27" x14ac:dyDescent="0.25">
      <c r="A157" s="146" t="s">
        <v>205</v>
      </c>
      <c r="B157" s="146" t="s">
        <v>185</v>
      </c>
      <c r="C157" s="146" t="s">
        <v>463</v>
      </c>
      <c r="D157" s="146"/>
      <c r="E157" s="146"/>
      <c r="F157" s="146"/>
      <c r="G157" s="146"/>
      <c r="H157" s="146"/>
      <c r="I157" s="146"/>
      <c r="J157" s="146">
        <v>14</v>
      </c>
      <c r="K157" s="146">
        <v>15</v>
      </c>
      <c r="L157" s="146">
        <v>10</v>
      </c>
      <c r="M157" s="146">
        <v>18</v>
      </c>
      <c r="N157" s="146"/>
      <c r="O157" s="146"/>
      <c r="P157" s="146">
        <v>3</v>
      </c>
      <c r="Q157" s="146">
        <v>9</v>
      </c>
      <c r="R157" s="146">
        <v>8</v>
      </c>
      <c r="S157" s="146"/>
      <c r="T157" s="146"/>
      <c r="U157" s="146"/>
      <c r="V157" s="146"/>
      <c r="W157" s="146"/>
      <c r="X157" s="146"/>
      <c r="Y157" s="146"/>
      <c r="Z157" s="146"/>
      <c r="AA157" s="146"/>
    </row>
    <row r="158" spans="1:27" ht="30" x14ac:dyDescent="0.25">
      <c r="A158" s="146" t="s">
        <v>205</v>
      </c>
      <c r="B158" s="146" t="s">
        <v>185</v>
      </c>
      <c r="C158" s="146" t="s">
        <v>615</v>
      </c>
      <c r="D158" s="146">
        <v>25</v>
      </c>
      <c r="E158" s="146">
        <v>25</v>
      </c>
      <c r="F158" s="146">
        <v>13</v>
      </c>
      <c r="G158" s="146">
        <v>13</v>
      </c>
      <c r="H158" s="146"/>
      <c r="I158" s="146"/>
      <c r="J158" s="146">
        <v>61</v>
      </c>
      <c r="K158" s="146">
        <v>14</v>
      </c>
      <c r="L158" s="146">
        <v>26</v>
      </c>
      <c r="M158" s="146">
        <v>48</v>
      </c>
      <c r="N158" s="146"/>
      <c r="O158" s="146"/>
      <c r="P158" s="146">
        <v>5</v>
      </c>
      <c r="Q158" s="146">
        <v>11</v>
      </c>
      <c r="R158" s="146">
        <v>32</v>
      </c>
      <c r="S158" s="146">
        <v>51</v>
      </c>
      <c r="T158" s="146">
        <v>63</v>
      </c>
      <c r="U158" s="146"/>
      <c r="V158" s="146"/>
      <c r="W158" s="146"/>
      <c r="X158" s="146"/>
      <c r="Y158" s="146"/>
      <c r="Z158" s="146"/>
      <c r="AA158" s="146"/>
    </row>
    <row r="159" spans="1:27" x14ac:dyDescent="0.25">
      <c r="A159" s="146" t="s">
        <v>205</v>
      </c>
      <c r="B159" s="146" t="s">
        <v>185</v>
      </c>
      <c r="C159" s="146" t="s">
        <v>244</v>
      </c>
      <c r="D159" s="146"/>
      <c r="E159" s="146"/>
      <c r="F159" s="146"/>
      <c r="G159" s="146"/>
      <c r="H159" s="146"/>
      <c r="I159" s="146"/>
      <c r="J159" s="146">
        <v>5</v>
      </c>
      <c r="K159" s="146"/>
      <c r="L159" s="146">
        <v>7</v>
      </c>
      <c r="M159" s="146"/>
      <c r="N159" s="146"/>
      <c r="O159" s="146"/>
      <c r="P159" s="146">
        <v>1</v>
      </c>
      <c r="Q159" s="146"/>
      <c r="R159" s="146">
        <v>7</v>
      </c>
      <c r="S159" s="146"/>
      <c r="T159" s="146"/>
      <c r="U159" s="146"/>
      <c r="V159" s="146"/>
      <c r="W159" s="146"/>
      <c r="X159" s="146"/>
      <c r="Y159" s="146"/>
      <c r="Z159" s="146"/>
      <c r="AA159" s="146"/>
    </row>
    <row r="160" spans="1:27" ht="30" x14ac:dyDescent="0.25">
      <c r="A160" s="146" t="s">
        <v>205</v>
      </c>
      <c r="B160" s="146" t="s">
        <v>185</v>
      </c>
      <c r="C160" s="146" t="s">
        <v>616</v>
      </c>
      <c r="D160" s="146"/>
      <c r="E160" s="146"/>
      <c r="F160" s="146"/>
      <c r="G160" s="146"/>
      <c r="H160" s="146"/>
      <c r="I160" s="146"/>
      <c r="J160" s="146">
        <v>17</v>
      </c>
      <c r="K160" s="146">
        <v>27</v>
      </c>
      <c r="L160" s="146">
        <v>22</v>
      </c>
      <c r="M160" s="146">
        <v>16</v>
      </c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</row>
    <row r="161" spans="1:27" ht="45" x14ac:dyDescent="0.25">
      <c r="A161" s="146" t="s">
        <v>205</v>
      </c>
      <c r="B161" s="146" t="s">
        <v>185</v>
      </c>
      <c r="C161" s="146" t="s">
        <v>617</v>
      </c>
      <c r="D161" s="146"/>
      <c r="E161" s="146"/>
      <c r="F161" s="146"/>
      <c r="G161" s="146"/>
      <c r="H161" s="146"/>
      <c r="I161" s="146"/>
      <c r="J161" s="146">
        <v>18</v>
      </c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</row>
    <row r="162" spans="1:27" x14ac:dyDescent="0.25">
      <c r="A162" s="146" t="s">
        <v>205</v>
      </c>
      <c r="B162" s="146" t="s">
        <v>185</v>
      </c>
      <c r="C162" s="146" t="s">
        <v>247</v>
      </c>
      <c r="D162" s="146"/>
      <c r="E162" s="146"/>
      <c r="F162" s="146"/>
      <c r="G162" s="146"/>
      <c r="H162" s="146"/>
      <c r="I162" s="146"/>
      <c r="J162" s="146">
        <v>4</v>
      </c>
      <c r="K162" s="146">
        <v>12</v>
      </c>
      <c r="L162" s="146">
        <v>8</v>
      </c>
      <c r="M162" s="146">
        <v>16</v>
      </c>
      <c r="N162" s="146"/>
      <c r="O162" s="146"/>
      <c r="P162" s="146">
        <v>1</v>
      </c>
      <c r="Q162" s="146">
        <v>4</v>
      </c>
      <c r="R162" s="146">
        <v>5</v>
      </c>
      <c r="S162" s="146">
        <v>9</v>
      </c>
      <c r="T162" s="146">
        <v>10</v>
      </c>
      <c r="U162" s="146"/>
      <c r="V162" s="146"/>
      <c r="W162" s="146"/>
      <c r="X162" s="146"/>
      <c r="Y162" s="146"/>
      <c r="Z162" s="146"/>
      <c r="AA162" s="146"/>
    </row>
    <row r="163" spans="1:27" x14ac:dyDescent="0.25">
      <c r="A163" s="146" t="s">
        <v>205</v>
      </c>
      <c r="B163" s="146" t="s">
        <v>185</v>
      </c>
      <c r="C163" s="146" t="s">
        <v>618</v>
      </c>
      <c r="D163" s="146"/>
      <c r="E163" s="146"/>
      <c r="F163" s="146"/>
      <c r="G163" s="146"/>
      <c r="H163" s="146"/>
      <c r="I163" s="146"/>
      <c r="J163" s="146">
        <v>2</v>
      </c>
      <c r="K163" s="146">
        <v>6</v>
      </c>
      <c r="L163" s="146">
        <v>6</v>
      </c>
      <c r="M163" s="146">
        <v>5</v>
      </c>
      <c r="N163" s="146"/>
      <c r="O163" s="146"/>
      <c r="P163" s="146"/>
      <c r="Q163" s="146"/>
      <c r="R163" s="146"/>
      <c r="S163" s="146"/>
      <c r="T163" s="146">
        <v>1</v>
      </c>
      <c r="U163" s="146"/>
      <c r="V163" s="146"/>
      <c r="W163" s="146"/>
      <c r="X163" s="146"/>
      <c r="Y163" s="146"/>
      <c r="Z163" s="146"/>
      <c r="AA163" s="146"/>
    </row>
    <row r="164" spans="1:27" ht="30" x14ac:dyDescent="0.25">
      <c r="A164" s="146" t="s">
        <v>205</v>
      </c>
      <c r="B164" s="146" t="s">
        <v>185</v>
      </c>
      <c r="C164" s="146" t="s">
        <v>619</v>
      </c>
      <c r="D164" s="146"/>
      <c r="E164" s="146"/>
      <c r="F164" s="146"/>
      <c r="G164" s="146"/>
      <c r="H164" s="146"/>
      <c r="I164" s="146"/>
      <c r="J164" s="146">
        <v>15</v>
      </c>
      <c r="K164" s="146">
        <v>18</v>
      </c>
      <c r="L164" s="146">
        <v>21</v>
      </c>
      <c r="M164" s="146">
        <v>18</v>
      </c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</row>
    <row r="165" spans="1:27" ht="30" x14ac:dyDescent="0.25">
      <c r="A165" s="146" t="s">
        <v>205</v>
      </c>
      <c r="B165" s="146" t="s">
        <v>185</v>
      </c>
      <c r="C165" s="146" t="s">
        <v>620</v>
      </c>
      <c r="D165" s="146"/>
      <c r="E165" s="146"/>
      <c r="F165" s="146"/>
      <c r="G165" s="146"/>
      <c r="H165" s="146"/>
      <c r="I165" s="146"/>
      <c r="J165" s="146">
        <v>15</v>
      </c>
      <c r="K165" s="146">
        <v>20</v>
      </c>
      <c r="L165" s="146">
        <v>18</v>
      </c>
      <c r="M165" s="146">
        <v>12</v>
      </c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</row>
    <row r="166" spans="1:27" x14ac:dyDescent="0.25">
      <c r="A166" s="146" t="s">
        <v>205</v>
      </c>
      <c r="B166" s="146" t="s">
        <v>185</v>
      </c>
      <c r="C166" s="146" t="s">
        <v>249</v>
      </c>
      <c r="D166" s="146"/>
      <c r="E166" s="146"/>
      <c r="F166" s="146"/>
      <c r="G166" s="146"/>
      <c r="H166" s="146"/>
      <c r="I166" s="146"/>
      <c r="J166" s="146">
        <v>147</v>
      </c>
      <c r="K166" s="146">
        <v>19</v>
      </c>
      <c r="L166" s="146">
        <v>27</v>
      </c>
      <c r="M166" s="146">
        <v>31</v>
      </c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</row>
    <row r="167" spans="1:27" x14ac:dyDescent="0.25">
      <c r="A167" s="146" t="s">
        <v>205</v>
      </c>
      <c r="B167" s="146" t="s">
        <v>185</v>
      </c>
      <c r="C167" s="146" t="s">
        <v>621</v>
      </c>
      <c r="D167" s="146"/>
      <c r="E167" s="146"/>
      <c r="F167" s="146"/>
      <c r="G167" s="146"/>
      <c r="H167" s="146"/>
      <c r="I167" s="146"/>
      <c r="J167" s="146"/>
      <c r="K167" s="146">
        <v>7</v>
      </c>
      <c r="L167" s="146">
        <v>8</v>
      </c>
      <c r="M167" s="146">
        <v>5</v>
      </c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</row>
    <row r="168" spans="1:27" ht="45" x14ac:dyDescent="0.25">
      <c r="A168" s="146" t="s">
        <v>205</v>
      </c>
      <c r="B168" s="146" t="s">
        <v>185</v>
      </c>
      <c r="C168" s="146" t="s">
        <v>622</v>
      </c>
      <c r="D168" s="146">
        <v>14</v>
      </c>
      <c r="E168" s="146">
        <v>14</v>
      </c>
      <c r="F168" s="146">
        <v>10</v>
      </c>
      <c r="G168" s="146">
        <v>11</v>
      </c>
      <c r="H168" s="146"/>
      <c r="I168" s="146"/>
      <c r="J168" s="146">
        <v>21</v>
      </c>
      <c r="K168" s="146"/>
      <c r="L168" s="146">
        <v>7</v>
      </c>
      <c r="M168" s="146">
        <v>11</v>
      </c>
      <c r="N168" s="146"/>
      <c r="O168" s="146"/>
      <c r="P168" s="146">
        <v>5</v>
      </c>
      <c r="Q168" s="146">
        <v>8</v>
      </c>
      <c r="R168" s="146">
        <v>30</v>
      </c>
      <c r="S168" s="146">
        <v>36</v>
      </c>
      <c r="T168" s="146">
        <v>30</v>
      </c>
      <c r="U168" s="146"/>
      <c r="V168" s="146"/>
      <c r="W168" s="146"/>
      <c r="X168" s="146"/>
      <c r="Y168" s="146"/>
      <c r="Z168" s="146"/>
      <c r="AA168" s="146"/>
    </row>
    <row r="169" spans="1:27" ht="45" x14ac:dyDescent="0.25">
      <c r="A169" s="146" t="s">
        <v>205</v>
      </c>
      <c r="B169" s="146" t="s">
        <v>185</v>
      </c>
      <c r="C169" s="146" t="s">
        <v>623</v>
      </c>
      <c r="D169" s="146">
        <v>14</v>
      </c>
      <c r="E169" s="146">
        <v>9</v>
      </c>
      <c r="F169" s="146">
        <v>9</v>
      </c>
      <c r="G169" s="146">
        <v>8</v>
      </c>
      <c r="H169" s="146"/>
      <c r="I169" s="146"/>
      <c r="J169" s="146">
        <v>3</v>
      </c>
      <c r="K169" s="146">
        <v>6</v>
      </c>
      <c r="L169" s="146">
        <v>3</v>
      </c>
      <c r="M169" s="146"/>
      <c r="N169" s="146"/>
      <c r="O169" s="146"/>
      <c r="P169" s="146"/>
      <c r="Q169" s="146">
        <v>2</v>
      </c>
      <c r="R169" s="146">
        <v>10</v>
      </c>
      <c r="S169" s="146">
        <v>16</v>
      </c>
      <c r="T169" s="146">
        <v>13</v>
      </c>
      <c r="U169" s="146"/>
      <c r="V169" s="146"/>
      <c r="W169" s="146"/>
      <c r="X169" s="146"/>
      <c r="Y169" s="146"/>
      <c r="Z169" s="146"/>
      <c r="AA169" s="146"/>
    </row>
    <row r="170" spans="1:27" x14ac:dyDescent="0.25">
      <c r="A170" s="146" t="s">
        <v>205</v>
      </c>
      <c r="B170" s="146" t="s">
        <v>185</v>
      </c>
      <c r="C170" s="146" t="s">
        <v>624</v>
      </c>
      <c r="D170" s="146"/>
      <c r="E170" s="146"/>
      <c r="F170" s="146"/>
      <c r="G170" s="146"/>
      <c r="H170" s="146"/>
      <c r="I170" s="146"/>
      <c r="J170" s="146">
        <v>6</v>
      </c>
      <c r="K170" s="146">
        <v>10</v>
      </c>
      <c r="L170" s="146">
        <v>3</v>
      </c>
      <c r="M170" s="146">
        <v>5</v>
      </c>
      <c r="N170" s="146"/>
      <c r="O170" s="146"/>
      <c r="P170" s="146"/>
      <c r="Q170" s="146"/>
      <c r="R170" s="146">
        <v>5</v>
      </c>
      <c r="S170" s="146">
        <v>5</v>
      </c>
      <c r="T170" s="146">
        <v>5</v>
      </c>
      <c r="U170" s="146"/>
      <c r="V170" s="146"/>
      <c r="W170" s="146"/>
      <c r="X170" s="146"/>
      <c r="Y170" s="146"/>
      <c r="Z170" s="146"/>
      <c r="AA170" s="146"/>
    </row>
    <row r="171" spans="1:27" ht="30" x14ac:dyDescent="0.25">
      <c r="A171" s="146" t="s">
        <v>205</v>
      </c>
      <c r="B171" s="146" t="s">
        <v>185</v>
      </c>
      <c r="C171" s="146" t="s">
        <v>625</v>
      </c>
      <c r="D171" s="146"/>
      <c r="E171" s="146"/>
      <c r="F171" s="146"/>
      <c r="G171" s="146"/>
      <c r="H171" s="146"/>
      <c r="I171" s="146"/>
      <c r="J171" s="146">
        <v>123</v>
      </c>
      <c r="K171" s="146">
        <v>8</v>
      </c>
      <c r="L171" s="146">
        <v>17</v>
      </c>
      <c r="M171" s="146">
        <v>17</v>
      </c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</row>
    <row r="172" spans="1:27" x14ac:dyDescent="0.25">
      <c r="A172" s="146" t="s">
        <v>205</v>
      </c>
      <c r="B172" s="146" t="s">
        <v>185</v>
      </c>
      <c r="C172" s="146" t="s">
        <v>626</v>
      </c>
      <c r="D172" s="146">
        <v>58</v>
      </c>
      <c r="E172" s="146">
        <v>60</v>
      </c>
      <c r="F172" s="146">
        <v>67</v>
      </c>
      <c r="G172" s="146">
        <v>67</v>
      </c>
      <c r="H172" s="146"/>
      <c r="I172" s="146"/>
      <c r="J172" s="146">
        <v>149</v>
      </c>
      <c r="K172" s="146">
        <v>53</v>
      </c>
      <c r="L172" s="146">
        <v>57</v>
      </c>
      <c r="M172" s="146">
        <v>66</v>
      </c>
      <c r="N172" s="146"/>
      <c r="O172" s="146"/>
      <c r="P172" s="146">
        <v>159</v>
      </c>
      <c r="Q172" s="146">
        <v>63</v>
      </c>
      <c r="R172" s="146">
        <v>220</v>
      </c>
      <c r="S172" s="146">
        <v>215</v>
      </c>
      <c r="T172" s="146">
        <v>176</v>
      </c>
      <c r="U172" s="146"/>
      <c r="V172" s="146"/>
      <c r="W172" s="146"/>
      <c r="X172" s="146"/>
      <c r="Y172" s="146"/>
      <c r="Z172" s="146"/>
      <c r="AA172" s="146"/>
    </row>
    <row r="173" spans="1:27" x14ac:dyDescent="0.25">
      <c r="A173" s="146" t="s">
        <v>205</v>
      </c>
      <c r="B173" s="146" t="s">
        <v>185</v>
      </c>
      <c r="C173" s="146" t="s">
        <v>627</v>
      </c>
      <c r="D173" s="146"/>
      <c r="E173" s="146"/>
      <c r="F173" s="146"/>
      <c r="G173" s="146"/>
      <c r="H173" s="146"/>
      <c r="I173" s="146"/>
      <c r="J173" s="146">
        <v>39</v>
      </c>
      <c r="K173" s="146"/>
      <c r="L173" s="146"/>
      <c r="M173" s="146">
        <v>12</v>
      </c>
      <c r="N173" s="146"/>
      <c r="O173" s="146"/>
      <c r="P173" s="146">
        <v>8</v>
      </c>
      <c r="Q173" s="146">
        <v>4</v>
      </c>
      <c r="R173" s="146">
        <v>46</v>
      </c>
      <c r="S173" s="146">
        <v>30</v>
      </c>
      <c r="T173" s="146">
        <v>50</v>
      </c>
      <c r="U173" s="146"/>
      <c r="V173" s="146"/>
      <c r="W173" s="146"/>
      <c r="X173" s="146"/>
      <c r="Y173" s="146"/>
      <c r="Z173" s="146"/>
      <c r="AA173" s="146"/>
    </row>
    <row r="174" spans="1:27" x14ac:dyDescent="0.25">
      <c r="A174" s="146" t="s">
        <v>205</v>
      </c>
      <c r="B174" s="146" t="s">
        <v>185</v>
      </c>
      <c r="C174" s="146" t="s">
        <v>628</v>
      </c>
      <c r="D174" s="146"/>
      <c r="E174" s="146"/>
      <c r="F174" s="146"/>
      <c r="G174" s="146"/>
      <c r="H174" s="146"/>
      <c r="I174" s="146"/>
      <c r="J174" s="146">
        <v>25</v>
      </c>
      <c r="K174" s="146">
        <v>22</v>
      </c>
      <c r="L174" s="146">
        <v>18</v>
      </c>
      <c r="M174" s="146">
        <v>24</v>
      </c>
      <c r="N174" s="146"/>
      <c r="O174" s="146"/>
      <c r="P174" s="146">
        <v>3</v>
      </c>
      <c r="Q174" s="146">
        <v>10</v>
      </c>
      <c r="R174" s="146">
        <v>16</v>
      </c>
      <c r="S174" s="146">
        <v>45</v>
      </c>
      <c r="T174" s="146">
        <v>33</v>
      </c>
      <c r="U174" s="146"/>
      <c r="V174" s="146"/>
      <c r="W174" s="146"/>
      <c r="X174" s="146"/>
      <c r="Y174" s="146"/>
      <c r="Z174" s="146"/>
      <c r="AA174" s="146"/>
    </row>
    <row r="175" spans="1:27" ht="30" x14ac:dyDescent="0.25">
      <c r="A175" s="146" t="s">
        <v>205</v>
      </c>
      <c r="B175" s="146" t="s">
        <v>185</v>
      </c>
      <c r="C175" s="146" t="s">
        <v>629</v>
      </c>
      <c r="D175" s="146"/>
      <c r="E175" s="146"/>
      <c r="F175" s="146"/>
      <c r="G175" s="146"/>
      <c r="H175" s="146"/>
      <c r="I175" s="146"/>
      <c r="J175" s="146"/>
      <c r="K175" s="146"/>
      <c r="L175" s="146">
        <v>11</v>
      </c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</row>
    <row r="176" spans="1:27" ht="30" x14ac:dyDescent="0.25">
      <c r="A176" s="146" t="s">
        <v>205</v>
      </c>
      <c r="B176" s="146" t="s">
        <v>185</v>
      </c>
      <c r="C176" s="146" t="s">
        <v>630</v>
      </c>
      <c r="D176" s="146"/>
      <c r="E176" s="146"/>
      <c r="F176" s="146"/>
      <c r="G176" s="146"/>
      <c r="H176" s="146"/>
      <c r="I176" s="146"/>
      <c r="J176" s="146">
        <v>29</v>
      </c>
      <c r="K176" s="146">
        <v>16</v>
      </c>
      <c r="L176" s="146">
        <v>13</v>
      </c>
      <c r="M176" s="146">
        <v>11</v>
      </c>
      <c r="N176" s="146"/>
      <c r="O176" s="146"/>
      <c r="P176" s="146">
        <v>4</v>
      </c>
      <c r="Q176" s="146">
        <v>11</v>
      </c>
      <c r="R176" s="146">
        <v>29</v>
      </c>
      <c r="S176" s="146">
        <v>51</v>
      </c>
      <c r="T176" s="146">
        <v>42</v>
      </c>
      <c r="U176" s="146"/>
      <c r="V176" s="146"/>
      <c r="W176" s="146"/>
      <c r="X176" s="146"/>
      <c r="Y176" s="146"/>
      <c r="Z176" s="146"/>
      <c r="AA176" s="146"/>
    </row>
    <row r="177" spans="1:27" ht="30" x14ac:dyDescent="0.25">
      <c r="A177" s="146" t="s">
        <v>205</v>
      </c>
      <c r="B177" s="146" t="s">
        <v>185</v>
      </c>
      <c r="C177" s="146" t="s">
        <v>631</v>
      </c>
      <c r="D177" s="146">
        <v>14</v>
      </c>
      <c r="E177" s="146">
        <v>7</v>
      </c>
      <c r="F177" s="146">
        <v>14</v>
      </c>
      <c r="G177" s="146">
        <v>9</v>
      </c>
      <c r="H177" s="146"/>
      <c r="I177" s="146"/>
      <c r="J177" s="146">
        <v>133</v>
      </c>
      <c r="K177" s="146">
        <v>17</v>
      </c>
      <c r="L177" s="146">
        <v>22</v>
      </c>
      <c r="M177" s="146">
        <v>21</v>
      </c>
      <c r="N177" s="146"/>
      <c r="O177" s="146"/>
      <c r="P177" s="146">
        <v>36</v>
      </c>
      <c r="Q177" s="146">
        <v>22</v>
      </c>
      <c r="R177" s="146">
        <v>45</v>
      </c>
      <c r="S177" s="146">
        <v>40</v>
      </c>
      <c r="T177" s="146">
        <v>36</v>
      </c>
      <c r="U177" s="146"/>
      <c r="V177" s="146"/>
      <c r="W177" s="146"/>
      <c r="X177" s="146"/>
      <c r="Y177" s="146"/>
      <c r="Z177" s="146"/>
      <c r="AA177" s="146"/>
    </row>
    <row r="178" spans="1:27" x14ac:dyDescent="0.25">
      <c r="A178" s="146" t="s">
        <v>205</v>
      </c>
      <c r="B178" s="146" t="s">
        <v>185</v>
      </c>
      <c r="C178" s="146" t="s">
        <v>245</v>
      </c>
      <c r="D178" s="146"/>
      <c r="E178" s="146"/>
      <c r="F178" s="146"/>
      <c r="G178" s="146"/>
      <c r="H178" s="146"/>
      <c r="I178" s="146"/>
      <c r="J178" s="146">
        <v>78</v>
      </c>
      <c r="K178" s="146">
        <v>7</v>
      </c>
      <c r="L178" s="146">
        <v>18</v>
      </c>
      <c r="M178" s="146">
        <v>22</v>
      </c>
      <c r="N178" s="146"/>
      <c r="O178" s="146"/>
      <c r="P178" s="146"/>
      <c r="Q178" s="146"/>
      <c r="R178" s="146"/>
      <c r="S178" s="146"/>
      <c r="T178" s="146"/>
      <c r="U178" s="146"/>
      <c r="V178" s="146">
        <v>20</v>
      </c>
      <c r="W178" s="146">
        <v>6</v>
      </c>
      <c r="X178" s="146">
        <v>18</v>
      </c>
      <c r="Y178" s="146">
        <v>11</v>
      </c>
      <c r="Z178" s="146">
        <v>7</v>
      </c>
      <c r="AA178" s="146"/>
    </row>
    <row r="179" spans="1:27" x14ac:dyDescent="0.25">
      <c r="A179" s="146" t="s">
        <v>205</v>
      </c>
      <c r="B179" s="146" t="s">
        <v>185</v>
      </c>
      <c r="C179" s="146" t="s">
        <v>426</v>
      </c>
      <c r="D179" s="146"/>
      <c r="E179" s="146"/>
      <c r="F179" s="146"/>
      <c r="G179" s="146"/>
      <c r="H179" s="146"/>
      <c r="I179" s="146"/>
      <c r="J179" s="146">
        <v>3</v>
      </c>
      <c r="K179" s="146">
        <v>7</v>
      </c>
      <c r="L179" s="146"/>
      <c r="M179" s="146">
        <v>8</v>
      </c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</row>
    <row r="180" spans="1:27" ht="30" x14ac:dyDescent="0.25">
      <c r="A180" s="146" t="s">
        <v>205</v>
      </c>
      <c r="B180" s="146" t="s">
        <v>185</v>
      </c>
      <c r="C180" s="146" t="s">
        <v>272</v>
      </c>
      <c r="D180" s="146"/>
      <c r="E180" s="146"/>
      <c r="F180" s="146"/>
      <c r="G180" s="146"/>
      <c r="H180" s="146"/>
      <c r="I180" s="146"/>
      <c r="J180" s="146">
        <v>3</v>
      </c>
      <c r="K180" s="146">
        <v>10</v>
      </c>
      <c r="L180" s="146"/>
      <c r="M180" s="146"/>
      <c r="N180" s="146"/>
      <c r="O180" s="146"/>
      <c r="P180" s="146">
        <v>1</v>
      </c>
      <c r="Q180" s="146">
        <v>5</v>
      </c>
      <c r="R180" s="146">
        <v>8</v>
      </c>
      <c r="S180" s="146"/>
      <c r="T180" s="146"/>
      <c r="U180" s="146"/>
      <c r="V180" s="146"/>
      <c r="W180" s="146"/>
      <c r="X180" s="146"/>
      <c r="Y180" s="146"/>
      <c r="Z180" s="146"/>
      <c r="AA180" s="146"/>
    </row>
    <row r="181" spans="1:27" ht="30" x14ac:dyDescent="0.25">
      <c r="A181" s="146" t="s">
        <v>205</v>
      </c>
      <c r="B181" s="146" t="s">
        <v>185</v>
      </c>
      <c r="C181" s="146" t="s">
        <v>632</v>
      </c>
      <c r="D181" s="146"/>
      <c r="E181" s="146"/>
      <c r="F181" s="146"/>
      <c r="G181" s="146"/>
      <c r="H181" s="146"/>
      <c r="I181" s="146"/>
      <c r="J181" s="146">
        <v>12</v>
      </c>
      <c r="K181" s="146">
        <v>16</v>
      </c>
      <c r="L181" s="146">
        <v>14</v>
      </c>
      <c r="M181" s="146">
        <v>11</v>
      </c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</row>
    <row r="182" spans="1:27" ht="30" x14ac:dyDescent="0.25">
      <c r="A182" s="146" t="s">
        <v>205</v>
      </c>
      <c r="B182" s="146" t="s">
        <v>185</v>
      </c>
      <c r="C182" s="146" t="s">
        <v>633</v>
      </c>
      <c r="D182" s="146"/>
      <c r="E182" s="146"/>
      <c r="F182" s="146"/>
      <c r="G182" s="146"/>
      <c r="H182" s="146"/>
      <c r="I182" s="146"/>
      <c r="J182" s="146">
        <v>52</v>
      </c>
      <c r="K182" s="146">
        <v>34</v>
      </c>
      <c r="L182" s="146">
        <v>40</v>
      </c>
      <c r="M182" s="146">
        <v>42</v>
      </c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</row>
    <row r="183" spans="1:27" ht="30" x14ac:dyDescent="0.25">
      <c r="A183" s="146" t="s">
        <v>205</v>
      </c>
      <c r="B183" s="146" t="s">
        <v>185</v>
      </c>
      <c r="C183" s="146" t="s">
        <v>634</v>
      </c>
      <c r="D183" s="146"/>
      <c r="E183" s="146"/>
      <c r="F183" s="146"/>
      <c r="G183" s="146"/>
      <c r="H183" s="146"/>
      <c r="I183" s="146"/>
      <c r="J183" s="146">
        <v>42</v>
      </c>
      <c r="K183" s="146">
        <v>28</v>
      </c>
      <c r="L183" s="146">
        <v>22</v>
      </c>
      <c r="M183" s="146">
        <v>44</v>
      </c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</row>
    <row r="184" spans="1:27" x14ac:dyDescent="0.25">
      <c r="A184" s="146" t="s">
        <v>205</v>
      </c>
      <c r="B184" s="146" t="s">
        <v>185</v>
      </c>
      <c r="C184" s="146" t="s">
        <v>635</v>
      </c>
      <c r="D184" s="146"/>
      <c r="E184" s="146"/>
      <c r="F184" s="146"/>
      <c r="G184" s="146"/>
      <c r="H184" s="146"/>
      <c r="I184" s="146"/>
      <c r="J184" s="146">
        <v>12</v>
      </c>
      <c r="K184" s="146">
        <v>21</v>
      </c>
      <c r="L184" s="146">
        <v>17</v>
      </c>
      <c r="M184" s="146">
        <v>12</v>
      </c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</row>
    <row r="185" spans="1:27" ht="30" x14ac:dyDescent="0.25">
      <c r="A185" s="146" t="s">
        <v>205</v>
      </c>
      <c r="B185" s="146" t="s">
        <v>185</v>
      </c>
      <c r="C185" s="146" t="s">
        <v>636</v>
      </c>
      <c r="D185" s="146">
        <v>25</v>
      </c>
      <c r="E185" s="146">
        <v>36</v>
      </c>
      <c r="F185" s="146">
        <v>19</v>
      </c>
      <c r="G185" s="146">
        <v>16</v>
      </c>
      <c r="H185" s="146"/>
      <c r="I185" s="146"/>
      <c r="J185" s="146">
        <v>182</v>
      </c>
      <c r="K185" s="146">
        <v>62</v>
      </c>
      <c r="L185" s="146">
        <v>67</v>
      </c>
      <c r="M185" s="146">
        <v>38</v>
      </c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</row>
    <row r="186" spans="1:27" ht="30" x14ac:dyDescent="0.25">
      <c r="A186" s="146" t="s">
        <v>205</v>
      </c>
      <c r="B186" s="146" t="s">
        <v>185</v>
      </c>
      <c r="C186" s="146" t="s">
        <v>637</v>
      </c>
      <c r="D186" s="146">
        <v>12</v>
      </c>
      <c r="E186" s="146">
        <v>10</v>
      </c>
      <c r="F186" s="146">
        <v>6</v>
      </c>
      <c r="G186" s="146">
        <v>5</v>
      </c>
      <c r="H186" s="146"/>
      <c r="I186" s="146"/>
      <c r="J186" s="146">
        <v>11</v>
      </c>
      <c r="K186" s="146">
        <v>9</v>
      </c>
      <c r="L186" s="146">
        <v>11</v>
      </c>
      <c r="M186" s="146">
        <v>3</v>
      </c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</row>
    <row r="187" spans="1:27" ht="45" x14ac:dyDescent="0.25">
      <c r="A187" s="146" t="s">
        <v>205</v>
      </c>
      <c r="B187" s="146" t="s">
        <v>185</v>
      </c>
      <c r="C187" s="146" t="s">
        <v>638</v>
      </c>
      <c r="D187" s="146">
        <v>10</v>
      </c>
      <c r="E187" s="146">
        <v>7</v>
      </c>
      <c r="F187" s="146">
        <v>11</v>
      </c>
      <c r="G187" s="146">
        <v>15</v>
      </c>
      <c r="H187" s="146"/>
      <c r="I187" s="146"/>
      <c r="J187" s="146"/>
      <c r="K187" s="146"/>
      <c r="L187" s="146"/>
      <c r="M187" s="146">
        <v>1</v>
      </c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</row>
    <row r="188" spans="1:27" x14ac:dyDescent="0.25">
      <c r="A188" s="146" t="s">
        <v>205</v>
      </c>
      <c r="B188" s="146" t="s">
        <v>185</v>
      </c>
      <c r="C188" s="146" t="s">
        <v>621</v>
      </c>
      <c r="D188" s="146"/>
      <c r="E188" s="146"/>
      <c r="F188" s="146"/>
      <c r="G188" s="146"/>
      <c r="H188" s="146"/>
      <c r="I188" s="146"/>
      <c r="J188" s="146">
        <v>16</v>
      </c>
      <c r="K188" s="146">
        <v>23</v>
      </c>
      <c r="L188" s="146">
        <v>22</v>
      </c>
      <c r="M188" s="146">
        <v>15</v>
      </c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</row>
    <row r="189" spans="1:27" x14ac:dyDescent="0.25">
      <c r="A189" s="146" t="s">
        <v>205</v>
      </c>
      <c r="B189" s="146" t="s">
        <v>185</v>
      </c>
      <c r="C189" s="146" t="s">
        <v>413</v>
      </c>
      <c r="D189" s="146"/>
      <c r="E189" s="146"/>
      <c r="F189" s="146"/>
      <c r="G189" s="146"/>
      <c r="H189" s="146"/>
      <c r="I189" s="146"/>
      <c r="J189" s="146">
        <v>8</v>
      </c>
      <c r="K189" s="146">
        <v>20</v>
      </c>
      <c r="L189" s="146">
        <v>29</v>
      </c>
      <c r="M189" s="146">
        <v>28</v>
      </c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</row>
    <row r="190" spans="1:27" x14ac:dyDescent="0.25">
      <c r="A190" s="146" t="s">
        <v>205</v>
      </c>
      <c r="B190" s="146" t="s">
        <v>185</v>
      </c>
      <c r="C190" s="146" t="s">
        <v>480</v>
      </c>
      <c r="D190" s="146"/>
      <c r="E190" s="146"/>
      <c r="F190" s="146"/>
      <c r="G190" s="146"/>
      <c r="H190" s="146"/>
      <c r="I190" s="146"/>
      <c r="J190" s="146">
        <v>98</v>
      </c>
      <c r="K190" s="146">
        <v>21</v>
      </c>
      <c r="L190" s="146">
        <v>18</v>
      </c>
      <c r="M190" s="146">
        <v>20</v>
      </c>
      <c r="N190" s="146"/>
      <c r="O190" s="146"/>
      <c r="P190" s="146">
        <v>46</v>
      </c>
      <c r="Q190" s="146">
        <v>47</v>
      </c>
      <c r="R190" s="146">
        <v>25</v>
      </c>
      <c r="S190" s="146">
        <v>12</v>
      </c>
      <c r="T190" s="146">
        <v>22</v>
      </c>
      <c r="U190" s="146"/>
      <c r="V190" s="146"/>
      <c r="W190" s="146"/>
      <c r="X190" s="146"/>
      <c r="Y190" s="146"/>
      <c r="Z190" s="146"/>
      <c r="AA190" s="146"/>
    </row>
    <row r="191" spans="1:27" ht="30" x14ac:dyDescent="0.25">
      <c r="A191" s="146" t="s">
        <v>205</v>
      </c>
      <c r="B191" s="146" t="s">
        <v>185</v>
      </c>
      <c r="C191" s="146" t="s">
        <v>639</v>
      </c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>
        <v>287</v>
      </c>
      <c r="Q191" s="146">
        <v>7</v>
      </c>
      <c r="R191" s="146">
        <v>18</v>
      </c>
      <c r="S191" s="146">
        <v>11</v>
      </c>
      <c r="T191" s="146">
        <v>9</v>
      </c>
      <c r="U191" s="146"/>
      <c r="V191" s="146"/>
      <c r="W191" s="146"/>
      <c r="X191" s="146"/>
      <c r="Y191" s="146"/>
      <c r="Z191" s="146"/>
      <c r="AA191" s="146"/>
    </row>
    <row r="192" spans="1:27" ht="30" x14ac:dyDescent="0.25">
      <c r="A192" s="146" t="s">
        <v>205</v>
      </c>
      <c r="B192" s="146" t="s">
        <v>185</v>
      </c>
      <c r="C192" s="146" t="s">
        <v>640</v>
      </c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>
        <v>16</v>
      </c>
      <c r="Q192" s="146">
        <v>10</v>
      </c>
      <c r="R192" s="146">
        <v>4</v>
      </c>
      <c r="S192" s="146">
        <v>2</v>
      </c>
      <c r="T192" s="146">
        <v>9</v>
      </c>
      <c r="U192" s="146"/>
      <c r="V192" s="146"/>
      <c r="W192" s="146"/>
      <c r="X192" s="146"/>
      <c r="Y192" s="146"/>
      <c r="Z192" s="146"/>
      <c r="AA192" s="146"/>
    </row>
    <row r="193" spans="1:27" ht="30" x14ac:dyDescent="0.25">
      <c r="A193" s="146" t="s">
        <v>205</v>
      </c>
      <c r="B193" s="146" t="s">
        <v>185</v>
      </c>
      <c r="C193" s="146" t="s">
        <v>641</v>
      </c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>
        <v>6</v>
      </c>
      <c r="Q193" s="146">
        <v>5</v>
      </c>
      <c r="R193" s="146">
        <v>7</v>
      </c>
      <c r="S193" s="146">
        <v>3</v>
      </c>
      <c r="T193" s="146">
        <v>3</v>
      </c>
      <c r="U193" s="146"/>
      <c r="V193" s="146"/>
      <c r="W193" s="146"/>
      <c r="X193" s="146"/>
      <c r="Y193" s="146"/>
      <c r="Z193" s="146"/>
      <c r="AA193" s="146"/>
    </row>
    <row r="194" spans="1:27" ht="30" x14ac:dyDescent="0.25">
      <c r="A194" s="146" t="s">
        <v>205</v>
      </c>
      <c r="B194" s="146" t="s">
        <v>185</v>
      </c>
      <c r="C194" s="146" t="s">
        <v>642</v>
      </c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>
        <v>58</v>
      </c>
      <c r="Q194" s="146">
        <v>6</v>
      </c>
      <c r="R194" s="146">
        <v>8</v>
      </c>
      <c r="S194" s="146">
        <v>3</v>
      </c>
      <c r="T194" s="146">
        <v>6</v>
      </c>
      <c r="U194" s="146"/>
      <c r="V194" s="146"/>
      <c r="W194" s="146"/>
      <c r="X194" s="146"/>
      <c r="Y194" s="146"/>
      <c r="Z194" s="146"/>
      <c r="AA194" s="146"/>
    </row>
    <row r="195" spans="1:27" ht="45" x14ac:dyDescent="0.25">
      <c r="A195" s="146" t="s">
        <v>205</v>
      </c>
      <c r="B195" s="146" t="s">
        <v>185</v>
      </c>
      <c r="C195" s="146" t="s">
        <v>643</v>
      </c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>
        <v>198</v>
      </c>
      <c r="Q195" s="146">
        <v>21</v>
      </c>
      <c r="R195" s="146">
        <v>13</v>
      </c>
      <c r="S195" s="146">
        <v>7</v>
      </c>
      <c r="T195" s="146">
        <v>15</v>
      </c>
      <c r="U195" s="146"/>
      <c r="V195" s="146"/>
      <c r="W195" s="146"/>
      <c r="X195" s="146"/>
      <c r="Y195" s="146"/>
      <c r="Z195" s="146"/>
      <c r="AA195" s="146"/>
    </row>
    <row r="196" spans="1:27" ht="45" x14ac:dyDescent="0.25">
      <c r="A196" s="146" t="s">
        <v>205</v>
      </c>
      <c r="B196" s="146" t="s">
        <v>185</v>
      </c>
      <c r="C196" s="146" t="s">
        <v>644</v>
      </c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>
        <v>7</v>
      </c>
      <c r="Q196" s="146">
        <v>17</v>
      </c>
      <c r="R196" s="146">
        <v>13</v>
      </c>
      <c r="S196" s="146">
        <v>3</v>
      </c>
      <c r="T196" s="146">
        <v>14</v>
      </c>
      <c r="U196" s="146"/>
      <c r="V196" s="146"/>
      <c r="W196" s="146"/>
      <c r="X196" s="146"/>
      <c r="Y196" s="146"/>
      <c r="Z196" s="146"/>
      <c r="AA196" s="146"/>
    </row>
    <row r="197" spans="1:27" x14ac:dyDescent="0.25">
      <c r="A197" s="146" t="s">
        <v>205</v>
      </c>
      <c r="B197" s="146" t="s">
        <v>185</v>
      </c>
      <c r="C197" s="146" t="s">
        <v>645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>
        <v>4</v>
      </c>
      <c r="S197" s="146">
        <v>3</v>
      </c>
      <c r="T197" s="146">
        <v>2</v>
      </c>
      <c r="U197" s="146"/>
      <c r="V197" s="146"/>
      <c r="W197" s="146"/>
      <c r="X197" s="146"/>
      <c r="Y197" s="146"/>
      <c r="Z197" s="146"/>
      <c r="AA197" s="146"/>
    </row>
    <row r="198" spans="1:27" ht="45" x14ac:dyDescent="0.25">
      <c r="A198" s="146" t="s">
        <v>205</v>
      </c>
      <c r="B198" s="146" t="s">
        <v>185</v>
      </c>
      <c r="C198" s="146" t="s">
        <v>646</v>
      </c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>
        <v>153</v>
      </c>
      <c r="Q198" s="146">
        <v>13</v>
      </c>
      <c r="R198" s="146">
        <v>6</v>
      </c>
      <c r="S198" s="146">
        <v>4</v>
      </c>
      <c r="T198" s="146">
        <v>10</v>
      </c>
      <c r="U198" s="146"/>
      <c r="V198" s="146"/>
      <c r="W198" s="146"/>
      <c r="X198" s="146"/>
      <c r="Y198" s="146"/>
      <c r="Z198" s="146"/>
      <c r="AA198" s="146"/>
    </row>
    <row r="199" spans="1:27" ht="30" x14ac:dyDescent="0.25">
      <c r="A199" s="146" t="s">
        <v>205</v>
      </c>
      <c r="B199" s="146" t="s">
        <v>185</v>
      </c>
      <c r="C199" s="146" t="s">
        <v>647</v>
      </c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>
        <v>21</v>
      </c>
      <c r="Q199" s="146">
        <v>1</v>
      </c>
      <c r="R199" s="146">
        <v>2</v>
      </c>
      <c r="S199" s="146">
        <v>2</v>
      </c>
      <c r="T199" s="146">
        <v>3</v>
      </c>
      <c r="U199" s="146"/>
      <c r="V199" s="146"/>
      <c r="W199" s="146"/>
      <c r="X199" s="146"/>
      <c r="Y199" s="146"/>
      <c r="Z199" s="146"/>
      <c r="AA199" s="146"/>
    </row>
    <row r="200" spans="1:27" ht="45" x14ac:dyDescent="0.25">
      <c r="A200" s="146" t="s">
        <v>205</v>
      </c>
      <c r="B200" s="146" t="s">
        <v>185</v>
      </c>
      <c r="C200" s="146" t="s">
        <v>648</v>
      </c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>
        <v>24</v>
      </c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</row>
    <row r="201" spans="1:27" ht="30" x14ac:dyDescent="0.25">
      <c r="A201" s="146" t="s">
        <v>205</v>
      </c>
      <c r="B201" s="146" t="s">
        <v>185</v>
      </c>
      <c r="C201" s="146" t="s">
        <v>649</v>
      </c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>
        <v>719</v>
      </c>
      <c r="Q201" s="146">
        <v>38</v>
      </c>
      <c r="R201" s="146">
        <v>28</v>
      </c>
      <c r="S201" s="146">
        <v>33</v>
      </c>
      <c r="T201" s="146">
        <v>52</v>
      </c>
      <c r="U201" s="146"/>
      <c r="V201" s="146"/>
      <c r="W201" s="146"/>
      <c r="X201" s="146"/>
      <c r="Y201" s="146"/>
      <c r="Z201" s="146"/>
      <c r="AA201" s="146"/>
    </row>
    <row r="202" spans="1:27" ht="30" x14ac:dyDescent="0.25">
      <c r="A202" s="146" t="s">
        <v>205</v>
      </c>
      <c r="B202" s="146" t="s">
        <v>185</v>
      </c>
      <c r="C202" s="146" t="s">
        <v>650</v>
      </c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>
        <v>216</v>
      </c>
      <c r="Q202" s="146">
        <v>23</v>
      </c>
      <c r="R202" s="146">
        <v>14</v>
      </c>
      <c r="S202" s="146">
        <v>12</v>
      </c>
      <c r="T202" s="146">
        <v>22</v>
      </c>
      <c r="U202" s="146"/>
      <c r="V202" s="146"/>
      <c r="W202" s="146"/>
      <c r="X202" s="146"/>
      <c r="Y202" s="146"/>
      <c r="Z202" s="146"/>
      <c r="AA202" s="146"/>
    </row>
    <row r="203" spans="1:27" x14ac:dyDescent="0.25">
      <c r="A203" s="146" t="s">
        <v>205</v>
      </c>
      <c r="B203" s="146" t="s">
        <v>185</v>
      </c>
      <c r="C203" s="146" t="s">
        <v>628</v>
      </c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>
        <v>6</v>
      </c>
      <c r="Q203" s="146">
        <v>30</v>
      </c>
      <c r="R203" s="146">
        <v>13</v>
      </c>
      <c r="S203" s="146">
        <v>5</v>
      </c>
      <c r="T203" s="146">
        <v>19</v>
      </c>
      <c r="U203" s="146"/>
      <c r="V203" s="146"/>
      <c r="W203" s="146"/>
      <c r="X203" s="146"/>
      <c r="Y203" s="146"/>
      <c r="Z203" s="146"/>
      <c r="AA203" s="146"/>
    </row>
    <row r="204" spans="1:27" x14ac:dyDescent="0.25">
      <c r="A204" s="146" t="s">
        <v>205</v>
      </c>
      <c r="B204" s="146" t="s">
        <v>185</v>
      </c>
      <c r="C204" s="146" t="s">
        <v>245</v>
      </c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>
        <v>196</v>
      </c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</row>
    <row r="205" spans="1:27" ht="30" x14ac:dyDescent="0.25">
      <c r="A205" s="146" t="s">
        <v>205</v>
      </c>
      <c r="B205" s="146" t="s">
        <v>185</v>
      </c>
      <c r="C205" s="146" t="s">
        <v>651</v>
      </c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>
        <v>5</v>
      </c>
      <c r="U205" s="146"/>
      <c r="V205" s="146"/>
      <c r="W205" s="146"/>
      <c r="X205" s="146"/>
      <c r="Y205" s="146"/>
      <c r="Z205" s="146"/>
      <c r="AA205" s="146"/>
    </row>
    <row r="206" spans="1:27" x14ac:dyDescent="0.25">
      <c r="A206" s="146" t="s">
        <v>205</v>
      </c>
      <c r="B206" s="146" t="s">
        <v>185</v>
      </c>
      <c r="C206" s="146" t="s">
        <v>256</v>
      </c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>
        <v>6</v>
      </c>
      <c r="Q206" s="146"/>
      <c r="R206" s="146">
        <v>4</v>
      </c>
      <c r="S206" s="146">
        <v>6</v>
      </c>
      <c r="T206" s="146"/>
      <c r="U206" s="146"/>
      <c r="V206" s="146"/>
      <c r="W206" s="146"/>
      <c r="X206" s="146"/>
      <c r="Y206" s="146"/>
      <c r="Z206" s="146"/>
      <c r="AA206" s="146"/>
    </row>
    <row r="207" spans="1:27" x14ac:dyDescent="0.25">
      <c r="A207" s="146" t="s">
        <v>205</v>
      </c>
      <c r="B207" s="146" t="s">
        <v>185</v>
      </c>
      <c r="C207" s="146" t="s">
        <v>188</v>
      </c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>
        <v>235</v>
      </c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</row>
    <row r="208" spans="1:27" x14ac:dyDescent="0.25">
      <c r="A208" s="146" t="s">
        <v>205</v>
      </c>
      <c r="B208" s="146" t="s">
        <v>185</v>
      </c>
      <c r="C208" s="146" t="s">
        <v>480</v>
      </c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>
        <v>382</v>
      </c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</row>
    <row r="209" spans="1:27" ht="15.75" x14ac:dyDescent="0.25">
      <c r="A209" s="115" t="s">
        <v>602</v>
      </c>
      <c r="B209" s="146" t="s">
        <v>186</v>
      </c>
      <c r="C209" s="108" t="s">
        <v>189</v>
      </c>
      <c r="D209" s="153"/>
      <c r="E209" s="153"/>
      <c r="F209" s="108"/>
      <c r="G209" s="108"/>
      <c r="H209" s="108"/>
      <c r="I209" s="108"/>
      <c r="J209" s="108">
        <v>20</v>
      </c>
      <c r="K209" s="108">
        <v>15</v>
      </c>
      <c r="L209" s="108">
        <f>SUM(J209:K209)</f>
        <v>35</v>
      </c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</row>
    <row r="210" spans="1:27" ht="30" x14ac:dyDescent="0.25">
      <c r="A210" s="115" t="s">
        <v>602</v>
      </c>
      <c r="B210" s="146" t="s">
        <v>186</v>
      </c>
      <c r="C210" s="108" t="s">
        <v>652</v>
      </c>
      <c r="D210" s="154"/>
      <c r="E210" s="153"/>
      <c r="F210" s="108"/>
      <c r="G210" s="108"/>
      <c r="H210" s="108"/>
      <c r="I210" s="108"/>
      <c r="J210" s="108">
        <v>11</v>
      </c>
      <c r="K210" s="108">
        <v>8</v>
      </c>
      <c r="L210" s="108">
        <f>K210+J210</f>
        <v>19</v>
      </c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</row>
    <row r="211" spans="1:27" ht="15.75" x14ac:dyDescent="0.25">
      <c r="A211" s="115" t="s">
        <v>602</v>
      </c>
      <c r="B211" s="146" t="s">
        <v>186</v>
      </c>
      <c r="C211" s="108" t="s">
        <v>653</v>
      </c>
      <c r="D211" s="154"/>
      <c r="E211" s="153"/>
      <c r="F211" s="108"/>
      <c r="G211" s="108"/>
      <c r="H211" s="108"/>
      <c r="I211" s="108"/>
      <c r="J211" s="108">
        <v>8</v>
      </c>
      <c r="K211" s="108">
        <v>9</v>
      </c>
      <c r="L211" s="108">
        <f>K211+J211</f>
        <v>17</v>
      </c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</row>
    <row r="212" spans="1:27" ht="15.75" x14ac:dyDescent="0.25">
      <c r="A212" s="115" t="s">
        <v>602</v>
      </c>
      <c r="B212" s="146" t="s">
        <v>186</v>
      </c>
      <c r="C212" s="108" t="s">
        <v>654</v>
      </c>
      <c r="D212" s="154"/>
      <c r="E212" s="153"/>
      <c r="F212" s="108"/>
      <c r="G212" s="108"/>
      <c r="H212" s="108"/>
      <c r="I212" s="108"/>
      <c r="J212" s="108">
        <v>4</v>
      </c>
      <c r="K212" s="108">
        <v>8</v>
      </c>
      <c r="L212" s="108">
        <f>K212+J212</f>
        <v>12</v>
      </c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</row>
    <row r="213" spans="1:27" ht="15.75" x14ac:dyDescent="0.25">
      <c r="A213" s="115" t="s">
        <v>602</v>
      </c>
      <c r="B213" s="146" t="s">
        <v>186</v>
      </c>
      <c r="C213" s="108" t="s">
        <v>247</v>
      </c>
      <c r="D213" s="154"/>
      <c r="E213" s="153"/>
      <c r="F213" s="108"/>
      <c r="G213" s="108"/>
      <c r="H213" s="108"/>
      <c r="I213" s="108"/>
      <c r="J213" s="108"/>
      <c r="K213" s="108">
        <v>3</v>
      </c>
      <c r="L213" s="108">
        <f>K213+J213</f>
        <v>3</v>
      </c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</row>
    <row r="214" spans="1:27" ht="15.75" x14ac:dyDescent="0.25">
      <c r="A214" s="115" t="s">
        <v>602</v>
      </c>
      <c r="B214" s="146" t="s">
        <v>186</v>
      </c>
      <c r="C214" s="108" t="s">
        <v>655</v>
      </c>
      <c r="D214" s="154">
        <v>15</v>
      </c>
      <c r="E214" s="153">
        <v>8</v>
      </c>
      <c r="F214" s="108"/>
      <c r="G214" s="108"/>
      <c r="H214" s="108"/>
      <c r="I214" s="108"/>
      <c r="J214" s="108">
        <v>127</v>
      </c>
      <c r="K214" s="108">
        <v>78</v>
      </c>
      <c r="L214" s="108">
        <f t="shared" ref="L214:L219" si="1">SUM(J214:K214)</f>
        <v>205</v>
      </c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</row>
    <row r="215" spans="1:27" ht="30" x14ac:dyDescent="0.25">
      <c r="A215" s="115" t="s">
        <v>602</v>
      </c>
      <c r="B215" s="146" t="s">
        <v>186</v>
      </c>
      <c r="C215" s="108" t="s">
        <v>479</v>
      </c>
      <c r="D215" s="154"/>
      <c r="E215" s="153"/>
      <c r="F215" s="108"/>
      <c r="G215" s="108"/>
      <c r="H215" s="108"/>
      <c r="I215" s="108"/>
      <c r="J215" s="108">
        <v>18</v>
      </c>
      <c r="K215" s="108">
        <v>18</v>
      </c>
      <c r="L215" s="108">
        <f t="shared" si="1"/>
        <v>36</v>
      </c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</row>
    <row r="216" spans="1:27" ht="15.75" x14ac:dyDescent="0.25">
      <c r="A216" s="115" t="s">
        <v>602</v>
      </c>
      <c r="B216" s="146" t="s">
        <v>186</v>
      </c>
      <c r="C216" s="108" t="s">
        <v>219</v>
      </c>
      <c r="D216" s="154"/>
      <c r="E216" s="153"/>
      <c r="F216" s="108"/>
      <c r="G216" s="108"/>
      <c r="H216" s="108"/>
      <c r="I216" s="108"/>
      <c r="J216" s="108">
        <v>8</v>
      </c>
      <c r="K216" s="108"/>
      <c r="L216" s="108">
        <f t="shared" si="1"/>
        <v>8</v>
      </c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</row>
    <row r="217" spans="1:27" ht="30" x14ac:dyDescent="0.25">
      <c r="A217" s="115" t="s">
        <v>602</v>
      </c>
      <c r="B217" s="146" t="s">
        <v>186</v>
      </c>
      <c r="C217" s="108" t="s">
        <v>656</v>
      </c>
      <c r="D217" s="154"/>
      <c r="E217" s="153"/>
      <c r="F217" s="108"/>
      <c r="G217" s="108"/>
      <c r="H217" s="108"/>
      <c r="I217" s="108"/>
      <c r="J217" s="108">
        <v>8</v>
      </c>
      <c r="K217" s="108"/>
      <c r="L217" s="108">
        <f t="shared" si="1"/>
        <v>8</v>
      </c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</row>
    <row r="218" spans="1:27" ht="15.75" x14ac:dyDescent="0.25">
      <c r="A218" s="115" t="s">
        <v>602</v>
      </c>
      <c r="B218" s="146" t="s">
        <v>186</v>
      </c>
      <c r="C218" s="108" t="s">
        <v>420</v>
      </c>
      <c r="D218" s="154"/>
      <c r="E218" s="153"/>
      <c r="F218" s="108"/>
      <c r="G218" s="108"/>
      <c r="H218" s="108"/>
      <c r="I218" s="108"/>
      <c r="J218" s="108">
        <v>24</v>
      </c>
      <c r="K218" s="108">
        <v>11</v>
      </c>
      <c r="L218" s="108">
        <f t="shared" si="1"/>
        <v>35</v>
      </c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</row>
    <row r="219" spans="1:27" ht="30" x14ac:dyDescent="0.25">
      <c r="A219" s="115" t="s">
        <v>602</v>
      </c>
      <c r="B219" s="146" t="s">
        <v>186</v>
      </c>
      <c r="C219" s="105" t="s">
        <v>479</v>
      </c>
      <c r="D219" s="154">
        <v>5</v>
      </c>
      <c r="E219" s="153">
        <v>6</v>
      </c>
      <c r="F219" s="108"/>
      <c r="G219" s="108"/>
      <c r="H219" s="108"/>
      <c r="I219" s="108"/>
      <c r="J219" s="108">
        <v>26</v>
      </c>
      <c r="K219" s="108">
        <v>17</v>
      </c>
      <c r="L219" s="108">
        <f t="shared" si="1"/>
        <v>43</v>
      </c>
      <c r="M219" s="108"/>
      <c r="N219" s="108"/>
      <c r="O219" s="108"/>
      <c r="P219" s="108">
        <v>10</v>
      </c>
      <c r="Q219" s="108">
        <v>7</v>
      </c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</row>
    <row r="220" spans="1:27" ht="30" x14ac:dyDescent="0.25">
      <c r="A220" s="115" t="s">
        <v>602</v>
      </c>
      <c r="B220" s="146" t="s">
        <v>186</v>
      </c>
      <c r="C220" s="108" t="s">
        <v>474</v>
      </c>
      <c r="D220" s="154">
        <v>8</v>
      </c>
      <c r="E220" s="153">
        <v>5</v>
      </c>
      <c r="F220" s="108"/>
      <c r="G220" s="108"/>
      <c r="H220" s="108"/>
      <c r="I220" s="108"/>
      <c r="J220" s="108">
        <v>38</v>
      </c>
      <c r="K220" s="108">
        <v>21</v>
      </c>
      <c r="L220" s="108">
        <f>SUM(H220:K220)</f>
        <v>59</v>
      </c>
      <c r="M220" s="108"/>
      <c r="N220" s="108"/>
      <c r="O220" s="108"/>
      <c r="P220" s="108">
        <v>12</v>
      </c>
      <c r="Q220" s="108">
        <v>8</v>
      </c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</row>
    <row r="221" spans="1:27" ht="30" x14ac:dyDescent="0.25">
      <c r="A221" s="115" t="s">
        <v>602</v>
      </c>
      <c r="B221" s="146" t="s">
        <v>186</v>
      </c>
      <c r="C221" s="105" t="s">
        <v>657</v>
      </c>
      <c r="D221" s="154"/>
      <c r="E221" s="153"/>
      <c r="F221" s="108"/>
      <c r="G221" s="108"/>
      <c r="H221" s="108"/>
      <c r="I221" s="108"/>
      <c r="J221" s="108">
        <v>15</v>
      </c>
      <c r="K221" s="108">
        <v>2</v>
      </c>
      <c r="L221" s="108">
        <f>SUM(H221:K221)</f>
        <v>17</v>
      </c>
      <c r="M221" s="108"/>
      <c r="N221" s="108"/>
      <c r="O221" s="108"/>
      <c r="P221" s="108">
        <v>8</v>
      </c>
      <c r="Q221" s="108">
        <v>4</v>
      </c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</row>
    <row r="222" spans="1:27" ht="15.75" x14ac:dyDescent="0.25">
      <c r="A222" s="115" t="s">
        <v>602</v>
      </c>
      <c r="B222" s="146" t="s">
        <v>186</v>
      </c>
      <c r="C222" s="108" t="s">
        <v>426</v>
      </c>
      <c r="D222" s="154"/>
      <c r="E222" s="153"/>
      <c r="F222" s="108"/>
      <c r="G222" s="108"/>
      <c r="H222" s="108"/>
      <c r="I222" s="108"/>
      <c r="J222" s="108">
        <v>21</v>
      </c>
      <c r="K222" s="108">
        <v>24</v>
      </c>
      <c r="L222" s="108">
        <f t="shared" ref="L222:L234" si="2">SUM(J222:K222)</f>
        <v>45</v>
      </c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</row>
    <row r="223" spans="1:27" ht="15.75" x14ac:dyDescent="0.25">
      <c r="A223" s="115" t="s">
        <v>602</v>
      </c>
      <c r="B223" s="146" t="s">
        <v>186</v>
      </c>
      <c r="C223" s="108" t="s">
        <v>245</v>
      </c>
      <c r="D223" s="154"/>
      <c r="E223" s="153"/>
      <c r="F223" s="108"/>
      <c r="G223" s="108"/>
      <c r="H223" s="108"/>
      <c r="I223" s="108"/>
      <c r="J223" s="108">
        <v>37</v>
      </c>
      <c r="K223" s="108">
        <v>26</v>
      </c>
      <c r="L223" s="108">
        <f t="shared" si="2"/>
        <v>63</v>
      </c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</row>
    <row r="224" spans="1:27" ht="30" x14ac:dyDescent="0.25">
      <c r="A224" s="115" t="s">
        <v>602</v>
      </c>
      <c r="B224" s="146" t="s">
        <v>186</v>
      </c>
      <c r="C224" s="108" t="s">
        <v>658</v>
      </c>
      <c r="D224" s="154"/>
      <c r="E224" s="153"/>
      <c r="F224" s="108"/>
      <c r="G224" s="108"/>
      <c r="H224" s="108"/>
      <c r="I224" s="108"/>
      <c r="J224" s="108">
        <v>26</v>
      </c>
      <c r="K224" s="108">
        <v>6</v>
      </c>
      <c r="L224" s="108">
        <f t="shared" si="2"/>
        <v>32</v>
      </c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</row>
    <row r="225" spans="1:27" ht="15.75" x14ac:dyDescent="0.25">
      <c r="A225" s="115" t="s">
        <v>602</v>
      </c>
      <c r="B225" s="146" t="s">
        <v>186</v>
      </c>
      <c r="C225" s="108" t="s">
        <v>188</v>
      </c>
      <c r="D225" s="154"/>
      <c r="E225" s="153"/>
      <c r="F225" s="108"/>
      <c r="G225" s="108"/>
      <c r="H225" s="108"/>
      <c r="I225" s="108"/>
      <c r="J225" s="108">
        <v>11</v>
      </c>
      <c r="K225" s="108">
        <v>4</v>
      </c>
      <c r="L225" s="108">
        <f t="shared" si="2"/>
        <v>15</v>
      </c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</row>
    <row r="226" spans="1:27" ht="30" x14ac:dyDescent="0.25">
      <c r="A226" s="115" t="s">
        <v>602</v>
      </c>
      <c r="B226" s="146" t="s">
        <v>186</v>
      </c>
      <c r="C226" s="108" t="s">
        <v>659</v>
      </c>
      <c r="D226" s="154"/>
      <c r="E226" s="153">
        <v>5</v>
      </c>
      <c r="F226" s="108"/>
      <c r="G226" s="108"/>
      <c r="H226" s="108"/>
      <c r="I226" s="108"/>
      <c r="J226" s="108">
        <v>40</v>
      </c>
      <c r="K226" s="108">
        <v>16</v>
      </c>
      <c r="L226" s="108">
        <f t="shared" si="2"/>
        <v>56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5.75" x14ac:dyDescent="0.25">
      <c r="A227" s="115" t="s">
        <v>602</v>
      </c>
      <c r="B227" s="146" t="s">
        <v>186</v>
      </c>
      <c r="C227" s="105" t="s">
        <v>244</v>
      </c>
      <c r="D227" s="154"/>
      <c r="E227" s="153"/>
      <c r="F227" s="108"/>
      <c r="G227" s="108"/>
      <c r="H227" s="108"/>
      <c r="I227" s="108"/>
      <c r="J227" s="108">
        <v>7</v>
      </c>
      <c r="K227" s="108"/>
      <c r="L227" s="108">
        <f t="shared" si="2"/>
        <v>7</v>
      </c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</row>
    <row r="228" spans="1:27" ht="30" x14ac:dyDescent="0.25">
      <c r="A228" s="115" t="s">
        <v>602</v>
      </c>
      <c r="B228" s="146" t="s">
        <v>186</v>
      </c>
      <c r="C228" s="105" t="s">
        <v>660</v>
      </c>
      <c r="D228" s="154"/>
      <c r="E228" s="153"/>
      <c r="F228" s="108"/>
      <c r="G228" s="108"/>
      <c r="H228" s="108"/>
      <c r="I228" s="108"/>
      <c r="J228" s="108">
        <v>46</v>
      </c>
      <c r="K228" s="108">
        <v>38</v>
      </c>
      <c r="L228" s="108">
        <f t="shared" si="2"/>
        <v>84</v>
      </c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</row>
    <row r="229" spans="1:27" ht="15.75" x14ac:dyDescent="0.25">
      <c r="A229" s="115" t="s">
        <v>602</v>
      </c>
      <c r="B229" s="146" t="s">
        <v>186</v>
      </c>
      <c r="C229" s="155" t="s">
        <v>635</v>
      </c>
      <c r="D229" s="154"/>
      <c r="E229" s="153"/>
      <c r="F229" s="108"/>
      <c r="G229" s="108"/>
      <c r="H229" s="108"/>
      <c r="I229" s="108"/>
      <c r="J229" s="108"/>
      <c r="K229" s="108"/>
      <c r="L229" s="108">
        <f t="shared" si="2"/>
        <v>0</v>
      </c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</row>
    <row r="230" spans="1:27" ht="15.75" x14ac:dyDescent="0.25">
      <c r="A230" s="115" t="s">
        <v>602</v>
      </c>
      <c r="B230" s="146" t="s">
        <v>186</v>
      </c>
      <c r="C230" s="108" t="s">
        <v>189</v>
      </c>
      <c r="D230" s="154"/>
      <c r="E230" s="153"/>
      <c r="F230" s="108"/>
      <c r="G230" s="108"/>
      <c r="H230" s="108"/>
      <c r="I230" s="108"/>
      <c r="J230" s="108">
        <v>5</v>
      </c>
      <c r="K230" s="108">
        <v>1</v>
      </c>
      <c r="L230" s="108">
        <f>SUM(J230:K230)</f>
        <v>6</v>
      </c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</row>
    <row r="231" spans="1:27" ht="15.75" x14ac:dyDescent="0.25">
      <c r="A231" s="115" t="s">
        <v>602</v>
      </c>
      <c r="B231" s="146" t="s">
        <v>186</v>
      </c>
      <c r="C231" s="108" t="s">
        <v>188</v>
      </c>
      <c r="D231" s="154"/>
      <c r="E231" s="153"/>
      <c r="F231" s="108"/>
      <c r="G231" s="108"/>
      <c r="H231" s="108"/>
      <c r="I231" s="108"/>
      <c r="J231" s="108">
        <v>9</v>
      </c>
      <c r="K231" s="108">
        <v>3</v>
      </c>
      <c r="L231" s="108">
        <f t="shared" si="2"/>
        <v>12</v>
      </c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</row>
    <row r="232" spans="1:27" ht="15.75" x14ac:dyDescent="0.25">
      <c r="A232" s="115" t="s">
        <v>602</v>
      </c>
      <c r="B232" s="146" t="s">
        <v>186</v>
      </c>
      <c r="C232" s="105" t="s">
        <v>269</v>
      </c>
      <c r="D232" s="154"/>
      <c r="E232" s="153"/>
      <c r="F232" s="108"/>
      <c r="G232" s="108"/>
      <c r="H232" s="108"/>
      <c r="I232" s="108"/>
      <c r="J232" s="108">
        <v>11</v>
      </c>
      <c r="K232" s="108">
        <v>2</v>
      </c>
      <c r="L232" s="108">
        <f>SUM(J232:K232)</f>
        <v>13</v>
      </c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</row>
    <row r="233" spans="1:27" ht="15.75" x14ac:dyDescent="0.25">
      <c r="A233" s="115" t="s">
        <v>602</v>
      </c>
      <c r="B233" s="146" t="s">
        <v>186</v>
      </c>
      <c r="C233" s="108" t="s">
        <v>247</v>
      </c>
      <c r="D233" s="154"/>
      <c r="E233" s="153"/>
      <c r="F233" s="108"/>
      <c r="G233" s="108"/>
      <c r="H233" s="108"/>
      <c r="I233" s="108"/>
      <c r="J233" s="108">
        <v>7</v>
      </c>
      <c r="K233" s="108">
        <v>2</v>
      </c>
      <c r="L233" s="108">
        <f>SUM(J233:K233)</f>
        <v>9</v>
      </c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</row>
    <row r="234" spans="1:27" ht="15.75" x14ac:dyDescent="0.25">
      <c r="A234" s="115" t="s">
        <v>602</v>
      </c>
      <c r="B234" s="146" t="s">
        <v>186</v>
      </c>
      <c r="C234" s="108" t="s">
        <v>249</v>
      </c>
      <c r="D234" s="154"/>
      <c r="E234" s="153"/>
      <c r="F234" s="108"/>
      <c r="G234" s="108"/>
      <c r="H234" s="108"/>
      <c r="I234" s="108"/>
      <c r="J234" s="108">
        <v>13</v>
      </c>
      <c r="K234" s="108">
        <v>12</v>
      </c>
      <c r="L234" s="108">
        <f t="shared" si="2"/>
        <v>25</v>
      </c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</row>
    <row r="235" spans="1:27" ht="30" x14ac:dyDescent="0.25">
      <c r="A235" s="115" t="s">
        <v>602</v>
      </c>
      <c r="B235" s="146" t="s">
        <v>186</v>
      </c>
      <c r="C235" s="108" t="s">
        <v>661</v>
      </c>
      <c r="D235" s="154"/>
      <c r="E235" s="153"/>
      <c r="F235" s="108"/>
      <c r="G235" s="108"/>
      <c r="H235" s="108"/>
      <c r="I235" s="108"/>
      <c r="J235" s="108">
        <v>9</v>
      </c>
      <c r="K235" s="108">
        <v>5</v>
      </c>
      <c r="L235" s="108">
        <f>SUM(J235:K235)</f>
        <v>14</v>
      </c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</row>
    <row r="236" spans="1:27" ht="30" x14ac:dyDescent="0.25">
      <c r="A236" s="115" t="s">
        <v>602</v>
      </c>
      <c r="B236" s="146" t="s">
        <v>186</v>
      </c>
      <c r="C236" s="108" t="s">
        <v>662</v>
      </c>
      <c r="D236" s="154"/>
      <c r="E236" s="153"/>
      <c r="F236" s="108"/>
      <c r="G236" s="108"/>
      <c r="H236" s="108"/>
      <c r="I236" s="108"/>
      <c r="J236" s="108">
        <v>11</v>
      </c>
      <c r="K236" s="108">
        <v>5</v>
      </c>
      <c r="L236" s="108">
        <f>SUM(J236:K236)</f>
        <v>16</v>
      </c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</row>
    <row r="237" spans="1:27" ht="30" x14ac:dyDescent="0.25">
      <c r="A237" s="115" t="s">
        <v>602</v>
      </c>
      <c r="B237" s="146" t="s">
        <v>186</v>
      </c>
      <c r="C237" s="108" t="s">
        <v>611</v>
      </c>
      <c r="D237" s="154"/>
      <c r="E237" s="153"/>
      <c r="F237" s="108"/>
      <c r="G237" s="108"/>
      <c r="H237" s="108"/>
      <c r="I237" s="108"/>
      <c r="J237" s="108">
        <v>1</v>
      </c>
      <c r="K237" s="108">
        <v>2</v>
      </c>
      <c r="L237" s="108">
        <f>SUM(J237:K237)</f>
        <v>3</v>
      </c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>
        <v>0</v>
      </c>
      <c r="AA237" s="108"/>
    </row>
    <row r="238" spans="1:27" ht="15.75" x14ac:dyDescent="0.25">
      <c r="A238" s="115" t="s">
        <v>602</v>
      </c>
      <c r="B238" s="146" t="s">
        <v>186</v>
      </c>
      <c r="C238" s="108" t="s">
        <v>480</v>
      </c>
      <c r="D238" s="156"/>
      <c r="E238" s="156"/>
      <c r="F238" s="108"/>
      <c r="G238" s="108"/>
      <c r="H238" s="108"/>
      <c r="I238" s="108"/>
      <c r="J238" s="108">
        <v>6</v>
      </c>
      <c r="K238" s="108">
        <v>16</v>
      </c>
      <c r="L238" s="108">
        <f>SUM(J238:K238)</f>
        <v>22</v>
      </c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>
        <v>0</v>
      </c>
      <c r="AA238" s="108"/>
    </row>
    <row r="239" spans="1:27" x14ac:dyDescent="0.25">
      <c r="A239" s="116" t="s">
        <v>602</v>
      </c>
      <c r="B239" s="169"/>
      <c r="C239" s="51"/>
      <c r="D239" s="51">
        <f>SUM(D135:D238)</f>
        <v>324</v>
      </c>
      <c r="E239" s="51">
        <f>SUM(E135:E238)</f>
        <v>300</v>
      </c>
      <c r="F239" s="51">
        <f>SUM(F135:F238)</f>
        <v>284</v>
      </c>
      <c r="G239" s="51">
        <f>SUM(G135:G238)</f>
        <v>254</v>
      </c>
      <c r="H239" s="51"/>
      <c r="I239" s="51"/>
      <c r="J239" s="51">
        <f>SUM(J135:J238)</f>
        <v>2319</v>
      </c>
      <c r="K239" s="51">
        <f>SUM(K135:K238)</f>
        <v>1076</v>
      </c>
      <c r="L239" s="51">
        <f>SUM(L135:L238)</f>
        <v>1632</v>
      </c>
      <c r="M239" s="51">
        <f>SUM(M135:M238)</f>
        <v>723</v>
      </c>
      <c r="N239" s="51"/>
      <c r="O239" s="51"/>
      <c r="P239" s="51">
        <f>SUM(P135:P238)</f>
        <v>3074</v>
      </c>
      <c r="Q239" s="51">
        <f>SUM(Q135:Q238)</f>
        <v>461</v>
      </c>
      <c r="R239" s="51">
        <f>SUM(R135:R238)</f>
        <v>989</v>
      </c>
      <c r="S239" s="51">
        <f>SUM(S135:S238)</f>
        <v>947</v>
      </c>
      <c r="T239" s="51">
        <f t="shared" ref="T239:AA239" si="3">SUM(T135:T238)</f>
        <v>978</v>
      </c>
      <c r="U239" s="51">
        <f t="shared" si="3"/>
        <v>0</v>
      </c>
      <c r="V239" s="51">
        <f t="shared" si="3"/>
        <v>20</v>
      </c>
      <c r="W239" s="51">
        <f t="shared" si="3"/>
        <v>6</v>
      </c>
      <c r="X239" s="51">
        <f t="shared" si="3"/>
        <v>18</v>
      </c>
      <c r="Y239" s="51">
        <f t="shared" si="3"/>
        <v>11</v>
      </c>
      <c r="Z239" s="51">
        <f t="shared" si="3"/>
        <v>7</v>
      </c>
      <c r="AA239" s="51">
        <f t="shared" si="3"/>
        <v>0</v>
      </c>
    </row>
    <row r="240" spans="1:27" ht="45" x14ac:dyDescent="0.25">
      <c r="A240" s="144" t="s">
        <v>206</v>
      </c>
      <c r="B240" s="146" t="s">
        <v>185</v>
      </c>
      <c r="C240" s="133" t="s">
        <v>544</v>
      </c>
      <c r="D240" s="24">
        <v>15</v>
      </c>
      <c r="E240" s="24">
        <v>15</v>
      </c>
      <c r="F240" s="24">
        <v>12</v>
      </c>
      <c r="G240" s="24">
        <v>10</v>
      </c>
      <c r="H240" s="52"/>
      <c r="I240" s="52"/>
      <c r="J240" s="24"/>
      <c r="K240" s="24"/>
      <c r="L240" s="24">
        <v>1</v>
      </c>
      <c r="M240" s="24">
        <v>5</v>
      </c>
      <c r="N240" s="24"/>
      <c r="O240" s="52"/>
      <c r="P240" s="24"/>
      <c r="Q240" s="24">
        <v>2</v>
      </c>
      <c r="R240" s="24">
        <v>13</v>
      </c>
      <c r="S240" s="24">
        <v>4</v>
      </c>
      <c r="T240" s="24">
        <v>6</v>
      </c>
      <c r="U240" s="52"/>
      <c r="V240" s="52"/>
      <c r="W240" s="52"/>
      <c r="X240" s="52"/>
      <c r="Y240" s="52"/>
      <c r="Z240" s="52"/>
      <c r="AA240" s="52"/>
    </row>
    <row r="241" spans="1:27" ht="15.75" x14ac:dyDescent="0.25">
      <c r="A241" s="144" t="s">
        <v>206</v>
      </c>
      <c r="B241" s="146" t="s">
        <v>185</v>
      </c>
      <c r="C241" s="67" t="s">
        <v>440</v>
      </c>
      <c r="D241" s="24"/>
      <c r="E241" s="24"/>
      <c r="F241" s="24"/>
      <c r="G241" s="24"/>
      <c r="H241" s="52"/>
      <c r="I241" s="52"/>
      <c r="J241" s="24">
        <v>16</v>
      </c>
      <c r="K241" s="24">
        <v>12</v>
      </c>
      <c r="L241" s="24">
        <v>23</v>
      </c>
      <c r="M241" s="24">
        <v>30</v>
      </c>
      <c r="N241" s="24"/>
      <c r="O241" s="52"/>
      <c r="P241" s="24">
        <v>2</v>
      </c>
      <c r="Q241" s="24">
        <v>8</v>
      </c>
      <c r="R241" s="24"/>
      <c r="S241" s="24"/>
      <c r="T241" s="24"/>
      <c r="U241" s="52"/>
      <c r="V241" s="52"/>
      <c r="W241" s="52"/>
      <c r="X241" s="52"/>
      <c r="Y241" s="52"/>
      <c r="Z241" s="52"/>
      <c r="AA241" s="52"/>
    </row>
    <row r="242" spans="1:27" ht="30" x14ac:dyDescent="0.25">
      <c r="A242" s="144" t="s">
        <v>206</v>
      </c>
      <c r="B242" s="146" t="s">
        <v>185</v>
      </c>
      <c r="C242" s="133" t="s">
        <v>549</v>
      </c>
      <c r="D242" s="24">
        <v>15</v>
      </c>
      <c r="E242" s="24">
        <v>10</v>
      </c>
      <c r="F242" s="24">
        <v>11</v>
      </c>
      <c r="G242" s="24">
        <v>13</v>
      </c>
      <c r="H242" s="52"/>
      <c r="I242" s="52"/>
      <c r="J242" s="24">
        <v>13</v>
      </c>
      <c r="K242" s="24">
        <v>36</v>
      </c>
      <c r="L242" s="24">
        <v>23</v>
      </c>
      <c r="M242" s="24">
        <v>25</v>
      </c>
      <c r="N242" s="24"/>
      <c r="O242" s="52"/>
      <c r="P242" s="24"/>
      <c r="Q242" s="24"/>
      <c r="R242" s="24"/>
      <c r="S242" s="24"/>
      <c r="T242" s="24"/>
      <c r="U242" s="52"/>
      <c r="V242" s="52"/>
      <c r="W242" s="52"/>
      <c r="X242" s="52"/>
      <c r="Y242" s="52"/>
      <c r="Z242" s="52"/>
      <c r="AA242" s="52"/>
    </row>
    <row r="243" spans="1:27" ht="15.75" x14ac:dyDescent="0.25">
      <c r="A243" s="144" t="s">
        <v>206</v>
      </c>
      <c r="B243" s="146" t="s">
        <v>185</v>
      </c>
      <c r="C243" s="67" t="s">
        <v>434</v>
      </c>
      <c r="D243" s="24"/>
      <c r="E243" s="24"/>
      <c r="F243" s="24"/>
      <c r="G243" s="24"/>
      <c r="H243" s="52"/>
      <c r="I243" s="52"/>
      <c r="J243" s="24">
        <v>6</v>
      </c>
      <c r="K243" s="24">
        <v>8</v>
      </c>
      <c r="L243" s="24">
        <v>5</v>
      </c>
      <c r="M243" s="24">
        <v>6</v>
      </c>
      <c r="N243" s="24"/>
      <c r="O243" s="52"/>
      <c r="P243" s="24"/>
      <c r="Q243" s="24"/>
      <c r="R243" s="24"/>
      <c r="S243" s="24"/>
      <c r="T243" s="24"/>
      <c r="U243" s="52"/>
      <c r="V243" s="52"/>
      <c r="W243" s="52"/>
      <c r="X243" s="52"/>
      <c r="Y243" s="52"/>
      <c r="Z243" s="52"/>
      <c r="AA243" s="52"/>
    </row>
    <row r="244" spans="1:27" ht="15.75" x14ac:dyDescent="0.25">
      <c r="A244" s="144" t="s">
        <v>206</v>
      </c>
      <c r="B244" s="146" t="s">
        <v>185</v>
      </c>
      <c r="C244" s="133" t="s">
        <v>553</v>
      </c>
      <c r="D244" s="24"/>
      <c r="E244" s="24"/>
      <c r="F244" s="24"/>
      <c r="G244" s="24"/>
      <c r="H244" s="52"/>
      <c r="I244" s="52"/>
      <c r="J244" s="24">
        <v>82</v>
      </c>
      <c r="K244" s="24">
        <v>58</v>
      </c>
      <c r="L244" s="24">
        <v>51</v>
      </c>
      <c r="M244" s="24">
        <v>40</v>
      </c>
      <c r="N244" s="24"/>
      <c r="O244" s="52"/>
      <c r="P244" s="24"/>
      <c r="Q244" s="24"/>
      <c r="R244" s="24"/>
      <c r="S244" s="24"/>
      <c r="T244" s="24"/>
      <c r="U244" s="52"/>
      <c r="V244" s="52"/>
      <c r="W244" s="52"/>
      <c r="X244" s="52"/>
      <c r="Y244" s="52"/>
      <c r="Z244" s="52"/>
      <c r="AA244" s="52"/>
    </row>
    <row r="245" spans="1:27" ht="30" x14ac:dyDescent="0.25">
      <c r="A245" s="144" t="s">
        <v>206</v>
      </c>
      <c r="B245" s="146" t="s">
        <v>185</v>
      </c>
      <c r="C245" s="67" t="s">
        <v>554</v>
      </c>
      <c r="D245" s="24"/>
      <c r="E245" s="24"/>
      <c r="F245" s="24"/>
      <c r="G245" s="24"/>
      <c r="H245" s="52"/>
      <c r="I245" s="52"/>
      <c r="J245" s="24">
        <v>31</v>
      </c>
      <c r="K245" s="24">
        <v>33</v>
      </c>
      <c r="L245" s="24">
        <v>18</v>
      </c>
      <c r="M245" s="24">
        <v>7</v>
      </c>
      <c r="N245" s="24"/>
      <c r="O245" s="52"/>
      <c r="P245" s="24"/>
      <c r="Q245" s="24"/>
      <c r="R245" s="24"/>
      <c r="S245" s="24"/>
      <c r="T245" s="24"/>
      <c r="U245" s="52"/>
      <c r="V245" s="52"/>
      <c r="W245" s="52"/>
      <c r="X245" s="52"/>
      <c r="Y245" s="52"/>
      <c r="Z245" s="52"/>
      <c r="AA245" s="52"/>
    </row>
    <row r="246" spans="1:27" ht="45" x14ac:dyDescent="0.25">
      <c r="A246" s="144" t="s">
        <v>206</v>
      </c>
      <c r="B246" s="146" t="s">
        <v>185</v>
      </c>
      <c r="C246" s="133" t="s">
        <v>387</v>
      </c>
      <c r="D246" s="24">
        <v>22</v>
      </c>
      <c r="E246" s="24">
        <v>33</v>
      </c>
      <c r="F246" s="24">
        <v>45</v>
      </c>
      <c r="G246" s="24">
        <v>62</v>
      </c>
      <c r="H246" s="52"/>
      <c r="I246" s="52"/>
      <c r="J246" s="24">
        <v>15</v>
      </c>
      <c r="K246" s="24">
        <v>38</v>
      </c>
      <c r="L246" s="24">
        <v>30</v>
      </c>
      <c r="M246" s="24">
        <v>48</v>
      </c>
      <c r="N246" s="24"/>
      <c r="O246" s="52"/>
      <c r="P246" s="24"/>
      <c r="Q246" s="24">
        <v>29</v>
      </c>
      <c r="R246" s="24">
        <v>38</v>
      </c>
      <c r="S246" s="24">
        <v>56</v>
      </c>
      <c r="T246" s="24">
        <v>55</v>
      </c>
      <c r="U246" s="52"/>
      <c r="V246" s="52"/>
      <c r="W246" s="52"/>
      <c r="X246" s="52"/>
      <c r="Y246" s="52"/>
      <c r="Z246" s="52"/>
      <c r="AA246" s="52"/>
    </row>
    <row r="247" spans="1:27" ht="60" x14ac:dyDescent="0.25">
      <c r="A247" s="144" t="s">
        <v>206</v>
      </c>
      <c r="B247" s="146" t="s">
        <v>185</v>
      </c>
      <c r="C247" s="133" t="s">
        <v>555</v>
      </c>
      <c r="D247" s="24"/>
      <c r="E247" s="24"/>
      <c r="F247" s="24"/>
      <c r="G247" s="24"/>
      <c r="H247" s="52"/>
      <c r="I247" s="52"/>
      <c r="J247" s="24">
        <v>23</v>
      </c>
      <c r="K247" s="24">
        <v>25</v>
      </c>
      <c r="L247" s="24">
        <v>10</v>
      </c>
      <c r="M247" s="24"/>
      <c r="N247" s="24"/>
      <c r="O247" s="52"/>
      <c r="P247" s="24"/>
      <c r="Q247" s="24"/>
      <c r="R247" s="24"/>
      <c r="S247" s="24"/>
      <c r="T247" s="24"/>
      <c r="U247" s="52"/>
      <c r="V247" s="52"/>
      <c r="W247" s="52"/>
      <c r="X247" s="52"/>
      <c r="Y247" s="52"/>
      <c r="Z247" s="52"/>
      <c r="AA247" s="52"/>
    </row>
    <row r="248" spans="1:27" ht="30" x14ac:dyDescent="0.25">
      <c r="A248" s="144" t="s">
        <v>206</v>
      </c>
      <c r="B248" s="146" t="s">
        <v>185</v>
      </c>
      <c r="C248" s="67" t="s">
        <v>475</v>
      </c>
      <c r="D248" s="24">
        <v>15</v>
      </c>
      <c r="E248" s="24">
        <v>11</v>
      </c>
      <c r="F248" s="24">
        <v>8</v>
      </c>
      <c r="G248" s="24">
        <v>8</v>
      </c>
      <c r="H248" s="52"/>
      <c r="I248" s="52"/>
      <c r="J248" s="24">
        <v>71</v>
      </c>
      <c r="K248" s="24">
        <v>33</v>
      </c>
      <c r="L248" s="24">
        <v>14</v>
      </c>
      <c r="M248" s="24">
        <v>33</v>
      </c>
      <c r="N248" s="24"/>
      <c r="O248" s="52"/>
      <c r="P248" s="24"/>
      <c r="Q248" s="24"/>
      <c r="R248" s="24"/>
      <c r="S248" s="24"/>
      <c r="T248" s="24"/>
      <c r="U248" s="52"/>
      <c r="V248" s="52"/>
      <c r="W248" s="52"/>
      <c r="X248" s="52"/>
      <c r="Y248" s="52"/>
      <c r="Z248" s="52"/>
      <c r="AA248" s="52"/>
    </row>
    <row r="249" spans="1:27" ht="30" x14ac:dyDescent="0.25">
      <c r="A249" s="144" t="s">
        <v>206</v>
      </c>
      <c r="B249" s="146" t="s">
        <v>185</v>
      </c>
      <c r="C249" s="67" t="s">
        <v>481</v>
      </c>
      <c r="D249" s="24">
        <v>14</v>
      </c>
      <c r="E249" s="24">
        <v>17</v>
      </c>
      <c r="F249" s="24">
        <v>9</v>
      </c>
      <c r="G249" s="24">
        <v>7</v>
      </c>
      <c r="H249" s="52"/>
      <c r="I249" s="52"/>
      <c r="J249" s="24">
        <v>41</v>
      </c>
      <c r="K249" s="24">
        <v>51</v>
      </c>
      <c r="L249" s="24">
        <v>35</v>
      </c>
      <c r="M249" s="24">
        <v>27</v>
      </c>
      <c r="N249" s="24"/>
      <c r="O249" s="52"/>
      <c r="P249" s="24"/>
      <c r="Q249" s="24"/>
      <c r="R249" s="24"/>
      <c r="S249" s="24"/>
      <c r="T249" s="24"/>
      <c r="U249" s="52"/>
      <c r="V249" s="52"/>
      <c r="W249" s="52"/>
      <c r="X249" s="52"/>
      <c r="Y249" s="52"/>
      <c r="Z249" s="52"/>
      <c r="AA249" s="52"/>
    </row>
    <row r="250" spans="1:27" ht="30" x14ac:dyDescent="0.25">
      <c r="A250" s="144" t="s">
        <v>206</v>
      </c>
      <c r="B250" s="146" t="s">
        <v>185</v>
      </c>
      <c r="C250" s="133" t="s">
        <v>556</v>
      </c>
      <c r="D250" s="24">
        <v>11</v>
      </c>
      <c r="E250" s="24">
        <v>6</v>
      </c>
      <c r="F250" s="24">
        <v>5</v>
      </c>
      <c r="G250" s="24">
        <v>4</v>
      </c>
      <c r="H250" s="52"/>
      <c r="I250" s="52"/>
      <c r="J250" s="24">
        <v>51</v>
      </c>
      <c r="K250" s="24">
        <v>39</v>
      </c>
      <c r="L250" s="24">
        <v>53</v>
      </c>
      <c r="M250" s="24">
        <v>68</v>
      </c>
      <c r="N250" s="24"/>
      <c r="O250" s="52"/>
      <c r="P250" s="24">
        <v>14</v>
      </c>
      <c r="Q250" s="24">
        <v>34</v>
      </c>
      <c r="R250" s="24">
        <v>43</v>
      </c>
      <c r="S250" s="24">
        <v>26</v>
      </c>
      <c r="T250" s="24">
        <v>45</v>
      </c>
      <c r="U250" s="52"/>
      <c r="V250" s="52"/>
      <c r="W250" s="52"/>
      <c r="X250" s="52"/>
      <c r="Y250" s="52"/>
      <c r="Z250" s="52"/>
      <c r="AA250" s="52"/>
    </row>
    <row r="251" spans="1:27" ht="30" x14ac:dyDescent="0.25">
      <c r="A251" s="144" t="s">
        <v>206</v>
      </c>
      <c r="B251" s="146" t="s">
        <v>185</v>
      </c>
      <c r="C251" s="133" t="s">
        <v>381</v>
      </c>
      <c r="D251" s="24"/>
      <c r="E251" s="24"/>
      <c r="F251" s="24"/>
      <c r="G251" s="24"/>
      <c r="H251" s="52"/>
      <c r="I251" s="52"/>
      <c r="J251" s="24">
        <v>16</v>
      </c>
      <c r="K251" s="24">
        <v>21</v>
      </c>
      <c r="L251" s="24">
        <v>12</v>
      </c>
      <c r="M251" s="24">
        <v>25</v>
      </c>
      <c r="N251" s="24"/>
      <c r="O251" s="52"/>
      <c r="P251" s="24"/>
      <c r="Q251" s="24"/>
      <c r="R251" s="24"/>
      <c r="S251" s="24"/>
      <c r="T251" s="24"/>
      <c r="U251" s="52"/>
      <c r="V251" s="52"/>
      <c r="W251" s="52"/>
      <c r="X251" s="52"/>
      <c r="Y251" s="52"/>
      <c r="Z251" s="52"/>
      <c r="AA251" s="52"/>
    </row>
    <row r="252" spans="1:27" ht="15.75" x14ac:dyDescent="0.25">
      <c r="A252" s="144" t="s">
        <v>206</v>
      </c>
      <c r="B252" s="146" t="s">
        <v>185</v>
      </c>
      <c r="C252" s="133" t="s">
        <v>259</v>
      </c>
      <c r="D252" s="24"/>
      <c r="E252" s="24"/>
      <c r="F252" s="24"/>
      <c r="G252" s="24"/>
      <c r="H252" s="52"/>
      <c r="I252" s="52"/>
      <c r="J252" s="24">
        <v>5</v>
      </c>
      <c r="K252" s="24"/>
      <c r="L252" s="24"/>
      <c r="M252" s="24">
        <v>13</v>
      </c>
      <c r="N252" s="24"/>
      <c r="O252" s="52"/>
      <c r="P252" s="24"/>
      <c r="Q252" s="24"/>
      <c r="R252" s="24"/>
      <c r="S252" s="24"/>
      <c r="T252" s="24"/>
      <c r="U252" s="52"/>
      <c r="V252" s="52"/>
      <c r="W252" s="52"/>
      <c r="X252" s="52"/>
      <c r="Y252" s="52"/>
      <c r="Z252" s="52"/>
      <c r="AA252" s="52"/>
    </row>
    <row r="253" spans="1:27" ht="15.75" x14ac:dyDescent="0.25">
      <c r="A253" s="144" t="s">
        <v>206</v>
      </c>
      <c r="B253" s="146" t="s">
        <v>185</v>
      </c>
      <c r="C253" s="133" t="s">
        <v>359</v>
      </c>
      <c r="D253" s="24"/>
      <c r="E253" s="24">
        <v>7</v>
      </c>
      <c r="F253" s="24">
        <v>7</v>
      </c>
      <c r="G253" s="24"/>
      <c r="H253" s="52"/>
      <c r="I253" s="52"/>
      <c r="J253" s="24">
        <v>30</v>
      </c>
      <c r="K253" s="24">
        <v>31</v>
      </c>
      <c r="L253" s="24">
        <v>37</v>
      </c>
      <c r="M253" s="24">
        <v>48</v>
      </c>
      <c r="N253" s="24"/>
      <c r="O253" s="52"/>
      <c r="P253" s="24"/>
      <c r="Q253" s="24">
        <v>9</v>
      </c>
      <c r="R253" s="24">
        <v>8</v>
      </c>
      <c r="S253" s="24">
        <v>7</v>
      </c>
      <c r="T253" s="24">
        <v>7</v>
      </c>
      <c r="U253" s="52"/>
      <c r="V253" s="52"/>
      <c r="W253" s="52"/>
      <c r="X253" s="52"/>
      <c r="Y253" s="52"/>
      <c r="Z253" s="52"/>
      <c r="AA253" s="52"/>
    </row>
    <row r="254" spans="1:27" ht="15.75" x14ac:dyDescent="0.25">
      <c r="A254" s="144" t="s">
        <v>206</v>
      </c>
      <c r="B254" s="146" t="s">
        <v>185</v>
      </c>
      <c r="C254" s="133" t="s">
        <v>560</v>
      </c>
      <c r="D254" s="24"/>
      <c r="E254" s="24"/>
      <c r="F254" s="24"/>
      <c r="G254" s="24"/>
      <c r="H254" s="52"/>
      <c r="I254" s="52"/>
      <c r="J254" s="24"/>
      <c r="K254" s="24"/>
      <c r="L254" s="24"/>
      <c r="M254" s="24"/>
      <c r="N254" s="24"/>
      <c r="O254" s="52"/>
      <c r="P254" s="24"/>
      <c r="Q254" s="24"/>
      <c r="R254" s="24"/>
      <c r="S254" s="24"/>
      <c r="T254" s="24"/>
      <c r="U254" s="52"/>
      <c r="V254" s="52"/>
      <c r="W254" s="52"/>
      <c r="X254" s="52"/>
      <c r="Y254" s="52"/>
      <c r="Z254" s="52"/>
      <c r="AA254" s="52"/>
    </row>
    <row r="255" spans="1:27" ht="30" x14ac:dyDescent="0.25">
      <c r="A255" s="144" t="s">
        <v>206</v>
      </c>
      <c r="B255" s="146" t="s">
        <v>185</v>
      </c>
      <c r="C255" s="133" t="s">
        <v>561</v>
      </c>
      <c r="D255" s="24"/>
      <c r="E255" s="24"/>
      <c r="F255" s="24"/>
      <c r="G255" s="24"/>
      <c r="H255" s="52"/>
      <c r="I255" s="52"/>
      <c r="J255" s="24">
        <v>11</v>
      </c>
      <c r="K255" s="24">
        <v>10</v>
      </c>
      <c r="L255" s="24"/>
      <c r="M255" s="24"/>
      <c r="N255" s="24"/>
      <c r="O255" s="52"/>
      <c r="P255" s="24"/>
      <c r="Q255" s="24"/>
      <c r="R255" s="24"/>
      <c r="S255" s="24"/>
      <c r="T255" s="24"/>
      <c r="U255" s="52"/>
      <c r="V255" s="52"/>
      <c r="W255" s="52"/>
      <c r="X255" s="52"/>
      <c r="Y255" s="52"/>
      <c r="Z255" s="52"/>
      <c r="AA255" s="52"/>
    </row>
    <row r="256" spans="1:27" ht="15.75" x14ac:dyDescent="0.25">
      <c r="A256" s="144" t="s">
        <v>206</v>
      </c>
      <c r="B256" s="146" t="s">
        <v>185</v>
      </c>
      <c r="C256" s="133" t="s">
        <v>562</v>
      </c>
      <c r="D256" s="24">
        <v>10</v>
      </c>
      <c r="E256" s="24">
        <v>11</v>
      </c>
      <c r="F256" s="24">
        <v>9</v>
      </c>
      <c r="G256" s="24">
        <v>5</v>
      </c>
      <c r="H256" s="52"/>
      <c r="I256" s="52"/>
      <c r="J256" s="24">
        <v>11</v>
      </c>
      <c r="K256" s="24">
        <v>24</v>
      </c>
      <c r="L256" s="24">
        <v>8</v>
      </c>
      <c r="M256" s="24">
        <v>15</v>
      </c>
      <c r="N256" s="24"/>
      <c r="O256" s="52"/>
      <c r="P256" s="24">
        <v>1</v>
      </c>
      <c r="Q256" s="24">
        <v>12</v>
      </c>
      <c r="R256" s="24">
        <v>13</v>
      </c>
      <c r="S256" s="24">
        <v>13</v>
      </c>
      <c r="T256" s="24">
        <v>9</v>
      </c>
      <c r="U256" s="52"/>
      <c r="V256" s="52"/>
      <c r="W256" s="52"/>
      <c r="X256" s="52"/>
      <c r="Y256" s="52"/>
      <c r="Z256" s="52"/>
      <c r="AA256" s="52"/>
    </row>
    <row r="257" spans="1:27" ht="15.75" x14ac:dyDescent="0.25">
      <c r="A257" s="144" t="s">
        <v>206</v>
      </c>
      <c r="B257" s="146" t="s">
        <v>185</v>
      </c>
      <c r="C257" s="133" t="s">
        <v>189</v>
      </c>
      <c r="D257" s="24"/>
      <c r="E257" s="24"/>
      <c r="F257" s="24"/>
      <c r="G257" s="24"/>
      <c r="H257" s="52"/>
      <c r="I257" s="52"/>
      <c r="J257" s="24">
        <v>22</v>
      </c>
      <c r="K257" s="24">
        <v>36</v>
      </c>
      <c r="L257" s="24">
        <v>29</v>
      </c>
      <c r="M257" s="24">
        <v>25</v>
      </c>
      <c r="N257" s="24"/>
      <c r="O257" s="52"/>
      <c r="P257" s="24">
        <v>3</v>
      </c>
      <c r="Q257" s="24">
        <v>33</v>
      </c>
      <c r="R257" s="24">
        <v>22</v>
      </c>
      <c r="S257" s="24">
        <v>13</v>
      </c>
      <c r="T257" s="24">
        <v>11</v>
      </c>
      <c r="U257" s="52"/>
      <c r="V257" s="52"/>
      <c r="W257" s="52"/>
      <c r="X257" s="52"/>
      <c r="Y257" s="52"/>
      <c r="Z257" s="52"/>
      <c r="AA257" s="52"/>
    </row>
    <row r="258" spans="1:27" ht="30" x14ac:dyDescent="0.25">
      <c r="A258" s="144" t="s">
        <v>206</v>
      </c>
      <c r="B258" s="146" t="s">
        <v>185</v>
      </c>
      <c r="C258" s="133" t="s">
        <v>563</v>
      </c>
      <c r="D258" s="24">
        <v>12</v>
      </c>
      <c r="E258" s="24">
        <v>11</v>
      </c>
      <c r="F258" s="24">
        <v>9</v>
      </c>
      <c r="G258" s="24">
        <v>4</v>
      </c>
      <c r="H258" s="52"/>
      <c r="I258" s="52"/>
      <c r="J258" s="24">
        <v>6</v>
      </c>
      <c r="K258" s="24">
        <v>1</v>
      </c>
      <c r="L258" s="24">
        <v>7</v>
      </c>
      <c r="M258" s="24">
        <v>7</v>
      </c>
      <c r="N258" s="24"/>
      <c r="O258" s="52"/>
      <c r="P258" s="24"/>
      <c r="Q258" s="24"/>
      <c r="R258" s="24"/>
      <c r="S258" s="24"/>
      <c r="T258" s="24"/>
      <c r="U258" s="52"/>
      <c r="V258" s="52"/>
      <c r="W258" s="52"/>
      <c r="X258" s="52"/>
      <c r="Y258" s="52"/>
      <c r="Z258" s="52"/>
      <c r="AA258" s="52"/>
    </row>
    <row r="259" spans="1:27" ht="30" x14ac:dyDescent="0.25">
      <c r="A259" s="144" t="s">
        <v>206</v>
      </c>
      <c r="B259" s="146" t="s">
        <v>185</v>
      </c>
      <c r="C259" s="67" t="s">
        <v>375</v>
      </c>
      <c r="D259" s="24">
        <v>9</v>
      </c>
      <c r="E259" s="24">
        <v>12</v>
      </c>
      <c r="F259" s="24">
        <v>9</v>
      </c>
      <c r="G259" s="24">
        <v>10</v>
      </c>
      <c r="H259" s="52"/>
      <c r="I259" s="52"/>
      <c r="J259" s="24">
        <v>24</v>
      </c>
      <c r="K259" s="24">
        <v>11</v>
      </c>
      <c r="L259" s="24">
        <v>7</v>
      </c>
      <c r="M259" s="24">
        <v>6</v>
      </c>
      <c r="N259" s="24"/>
      <c r="O259" s="52"/>
      <c r="P259" s="24"/>
      <c r="Q259" s="24"/>
      <c r="R259" s="24"/>
      <c r="S259" s="24"/>
      <c r="T259" s="24"/>
      <c r="U259" s="52"/>
      <c r="V259" s="52"/>
      <c r="W259" s="52"/>
      <c r="X259" s="52"/>
      <c r="Y259" s="52"/>
      <c r="Z259" s="52"/>
      <c r="AA259" s="52"/>
    </row>
    <row r="260" spans="1:27" ht="15.75" x14ac:dyDescent="0.25">
      <c r="A260" s="144" t="s">
        <v>206</v>
      </c>
      <c r="B260" s="146" t="s">
        <v>185</v>
      </c>
      <c r="C260" s="133" t="s">
        <v>564</v>
      </c>
      <c r="D260" s="24">
        <v>8</v>
      </c>
      <c r="E260" s="24">
        <v>16</v>
      </c>
      <c r="F260" s="24">
        <v>9</v>
      </c>
      <c r="G260" s="24">
        <v>6</v>
      </c>
      <c r="H260" s="52"/>
      <c r="I260" s="52"/>
      <c r="J260" s="24">
        <v>5</v>
      </c>
      <c r="K260" s="24"/>
      <c r="L260" s="24">
        <v>1</v>
      </c>
      <c r="M260" s="24"/>
      <c r="N260" s="24"/>
      <c r="O260" s="52"/>
      <c r="P260" s="24"/>
      <c r="Q260" s="24"/>
      <c r="R260" s="24"/>
      <c r="S260" s="24"/>
      <c r="T260" s="24"/>
      <c r="U260" s="52"/>
      <c r="V260" s="52"/>
      <c r="W260" s="52"/>
      <c r="X260" s="52"/>
      <c r="Y260" s="52"/>
      <c r="Z260" s="52"/>
      <c r="AA260" s="52"/>
    </row>
    <row r="261" spans="1:27" ht="15.75" x14ac:dyDescent="0.25">
      <c r="A261" s="144" t="s">
        <v>206</v>
      </c>
      <c r="B261" s="146" t="s">
        <v>185</v>
      </c>
      <c r="C261" s="67" t="s">
        <v>388</v>
      </c>
      <c r="D261" s="24">
        <v>13</v>
      </c>
      <c r="E261" s="24">
        <v>13</v>
      </c>
      <c r="F261" s="24">
        <v>11</v>
      </c>
      <c r="G261" s="24">
        <v>10</v>
      </c>
      <c r="H261" s="52"/>
      <c r="I261" s="52"/>
      <c r="J261" s="24">
        <v>171</v>
      </c>
      <c r="K261" s="24">
        <v>144</v>
      </c>
      <c r="L261" s="24">
        <v>62</v>
      </c>
      <c r="M261" s="24">
        <v>35</v>
      </c>
      <c r="N261" s="24"/>
      <c r="O261" s="52"/>
      <c r="P261" s="24"/>
      <c r="Q261" s="24"/>
      <c r="R261" s="24"/>
      <c r="S261" s="24"/>
      <c r="T261" s="24"/>
      <c r="U261" s="52"/>
      <c r="V261" s="52"/>
      <c r="W261" s="52"/>
      <c r="X261" s="52"/>
      <c r="Y261" s="52"/>
      <c r="Z261" s="52"/>
      <c r="AA261" s="52"/>
    </row>
    <row r="262" spans="1:27" ht="30" x14ac:dyDescent="0.25">
      <c r="A262" s="144" t="s">
        <v>206</v>
      </c>
      <c r="B262" s="146" t="s">
        <v>185</v>
      </c>
      <c r="C262" s="133" t="s">
        <v>357</v>
      </c>
      <c r="D262" s="24"/>
      <c r="E262" s="24">
        <v>8</v>
      </c>
      <c r="F262" s="24">
        <v>9</v>
      </c>
      <c r="G262" s="24"/>
      <c r="H262" s="52"/>
      <c r="I262" s="52"/>
      <c r="J262" s="24">
        <v>1</v>
      </c>
      <c r="K262" s="24">
        <v>1</v>
      </c>
      <c r="L262" s="24">
        <v>4</v>
      </c>
      <c r="M262" s="24"/>
      <c r="N262" s="24"/>
      <c r="O262" s="52"/>
      <c r="P262" s="24"/>
      <c r="Q262" s="24">
        <v>1</v>
      </c>
      <c r="R262" s="24">
        <v>6</v>
      </c>
      <c r="S262" s="24">
        <v>7</v>
      </c>
      <c r="T262" s="24">
        <v>12</v>
      </c>
      <c r="U262" s="52"/>
      <c r="V262" s="52"/>
      <c r="W262" s="52"/>
      <c r="X262" s="52"/>
      <c r="Y262" s="52"/>
      <c r="Z262" s="52"/>
      <c r="AA262" s="52"/>
    </row>
    <row r="263" spans="1:27" ht="15.75" x14ac:dyDescent="0.25">
      <c r="A263" s="144" t="s">
        <v>206</v>
      </c>
      <c r="B263" s="146" t="s">
        <v>185</v>
      </c>
      <c r="C263" s="133" t="s">
        <v>566</v>
      </c>
      <c r="D263" s="24">
        <v>14</v>
      </c>
      <c r="E263" s="24">
        <v>15</v>
      </c>
      <c r="F263" s="24">
        <v>15</v>
      </c>
      <c r="G263" s="24">
        <v>10</v>
      </c>
      <c r="H263" s="52"/>
      <c r="I263" s="52"/>
      <c r="J263" s="24">
        <v>3</v>
      </c>
      <c r="K263" s="24">
        <v>3</v>
      </c>
      <c r="L263" s="24">
        <v>5</v>
      </c>
      <c r="M263" s="24">
        <v>5</v>
      </c>
      <c r="N263" s="24"/>
      <c r="O263" s="52"/>
      <c r="P263" s="24">
        <v>8</v>
      </c>
      <c r="Q263" s="24">
        <v>4</v>
      </c>
      <c r="R263" s="24">
        <v>4</v>
      </c>
      <c r="S263" s="24">
        <v>4</v>
      </c>
      <c r="T263" s="24">
        <v>9</v>
      </c>
      <c r="U263" s="52"/>
      <c r="V263" s="52"/>
      <c r="W263" s="52"/>
      <c r="X263" s="52"/>
      <c r="Y263" s="52"/>
      <c r="Z263" s="52"/>
      <c r="AA263" s="52"/>
    </row>
    <row r="264" spans="1:27" ht="45" x14ac:dyDescent="0.25">
      <c r="A264" s="144" t="s">
        <v>206</v>
      </c>
      <c r="B264" s="146" t="s">
        <v>185</v>
      </c>
      <c r="C264" s="67" t="s">
        <v>567</v>
      </c>
      <c r="D264" s="24">
        <v>5</v>
      </c>
      <c r="E264" s="24">
        <v>3</v>
      </c>
      <c r="F264" s="24">
        <v>7</v>
      </c>
      <c r="G264" s="24">
        <v>6</v>
      </c>
      <c r="H264" s="52"/>
      <c r="I264" s="52"/>
      <c r="J264" s="24">
        <v>3</v>
      </c>
      <c r="K264" s="24">
        <v>8</v>
      </c>
      <c r="L264" s="24">
        <v>14</v>
      </c>
      <c r="M264" s="24">
        <v>8</v>
      </c>
      <c r="N264" s="24"/>
      <c r="O264" s="52"/>
      <c r="P264" s="24"/>
      <c r="Q264" s="24"/>
      <c r="R264" s="24">
        <v>5</v>
      </c>
      <c r="S264" s="24"/>
      <c r="T264" s="24">
        <v>3</v>
      </c>
      <c r="U264" s="52"/>
      <c r="V264" s="52"/>
      <c r="W264" s="52"/>
      <c r="X264" s="52"/>
      <c r="Y264" s="52"/>
      <c r="Z264" s="52"/>
      <c r="AA264" s="52"/>
    </row>
    <row r="265" spans="1:27" ht="15.75" x14ac:dyDescent="0.25">
      <c r="A265" s="144" t="s">
        <v>206</v>
      </c>
      <c r="B265" s="146" t="s">
        <v>185</v>
      </c>
      <c r="C265" s="133" t="s">
        <v>569</v>
      </c>
      <c r="D265" s="24">
        <v>10</v>
      </c>
      <c r="E265" s="24">
        <v>9</v>
      </c>
      <c r="F265" s="24">
        <v>6</v>
      </c>
      <c r="G265" s="24">
        <v>7</v>
      </c>
      <c r="H265" s="52"/>
      <c r="I265" s="52"/>
      <c r="J265" s="24">
        <v>12</v>
      </c>
      <c r="K265" s="24">
        <v>27</v>
      </c>
      <c r="L265" s="24">
        <v>15</v>
      </c>
      <c r="M265" s="24">
        <v>12</v>
      </c>
      <c r="N265" s="24"/>
      <c r="O265" s="52"/>
      <c r="P265" s="24"/>
      <c r="Q265" s="24"/>
      <c r="R265" s="24"/>
      <c r="S265" s="24"/>
      <c r="T265" s="24"/>
      <c r="U265" s="52"/>
      <c r="V265" s="52"/>
      <c r="W265" s="52"/>
      <c r="X265" s="52"/>
      <c r="Y265" s="52"/>
      <c r="Z265" s="52"/>
      <c r="AA265" s="52"/>
    </row>
    <row r="266" spans="1:27" ht="30" x14ac:dyDescent="0.25">
      <c r="A266" s="144" t="s">
        <v>206</v>
      </c>
      <c r="B266" s="146" t="s">
        <v>185</v>
      </c>
      <c r="C266" s="67" t="s">
        <v>570</v>
      </c>
      <c r="D266" s="24">
        <v>11</v>
      </c>
      <c r="E266" s="24">
        <v>12</v>
      </c>
      <c r="F266" s="24">
        <v>11</v>
      </c>
      <c r="G266" s="24">
        <v>16</v>
      </c>
      <c r="H266" s="52"/>
      <c r="I266" s="52"/>
      <c r="J266" s="24">
        <v>6</v>
      </c>
      <c r="K266" s="24">
        <v>2</v>
      </c>
      <c r="L266" s="24"/>
      <c r="M266" s="24">
        <v>2</v>
      </c>
      <c r="N266" s="24"/>
      <c r="O266" s="52"/>
      <c r="P266" s="24">
        <v>1</v>
      </c>
      <c r="Q266" s="24">
        <v>6</v>
      </c>
      <c r="R266" s="24">
        <v>6</v>
      </c>
      <c r="S266" s="24">
        <v>4</v>
      </c>
      <c r="T266" s="24"/>
      <c r="U266" s="52"/>
      <c r="V266" s="52"/>
      <c r="W266" s="52"/>
      <c r="X266" s="52"/>
      <c r="Y266" s="52"/>
      <c r="Z266" s="52"/>
      <c r="AA266" s="52"/>
    </row>
    <row r="267" spans="1:27" ht="30" x14ac:dyDescent="0.25">
      <c r="A267" s="144" t="s">
        <v>206</v>
      </c>
      <c r="B267" s="146" t="s">
        <v>185</v>
      </c>
      <c r="C267" s="133" t="s">
        <v>571</v>
      </c>
      <c r="D267" s="24">
        <v>10</v>
      </c>
      <c r="E267" s="24">
        <v>7</v>
      </c>
      <c r="F267" s="24">
        <v>6</v>
      </c>
      <c r="G267" s="24">
        <v>3</v>
      </c>
      <c r="H267" s="52"/>
      <c r="I267" s="52"/>
      <c r="J267" s="24">
        <v>5</v>
      </c>
      <c r="K267" s="24">
        <v>21</v>
      </c>
      <c r="L267" s="24">
        <v>10</v>
      </c>
      <c r="M267" s="24">
        <v>22</v>
      </c>
      <c r="N267" s="24"/>
      <c r="O267" s="52"/>
      <c r="P267" s="24"/>
      <c r="Q267" s="24">
        <v>8</v>
      </c>
      <c r="R267" s="24">
        <v>11</v>
      </c>
      <c r="S267" s="24">
        <v>2</v>
      </c>
      <c r="T267" s="24">
        <v>9</v>
      </c>
      <c r="U267" s="52"/>
      <c r="V267" s="52"/>
      <c r="W267" s="52"/>
      <c r="X267" s="52"/>
      <c r="Y267" s="52"/>
      <c r="Z267" s="52"/>
      <c r="AA267" s="52"/>
    </row>
    <row r="268" spans="1:27" ht="45" x14ac:dyDescent="0.25">
      <c r="A268" s="144" t="s">
        <v>206</v>
      </c>
      <c r="B268" s="146" t="s">
        <v>185</v>
      </c>
      <c r="C268" s="67" t="s">
        <v>573</v>
      </c>
      <c r="D268" s="24">
        <v>14</v>
      </c>
      <c r="E268" s="24">
        <v>14</v>
      </c>
      <c r="F268" s="24">
        <v>13</v>
      </c>
      <c r="G268" s="24">
        <v>11</v>
      </c>
      <c r="H268" s="52"/>
      <c r="I268" s="52"/>
      <c r="J268" s="24">
        <v>31</v>
      </c>
      <c r="K268" s="24">
        <v>48</v>
      </c>
      <c r="L268" s="24">
        <v>40</v>
      </c>
      <c r="M268" s="24">
        <v>25</v>
      </c>
      <c r="N268" s="24"/>
      <c r="O268" s="52"/>
      <c r="P268" s="24">
        <v>4</v>
      </c>
      <c r="Q268" s="24">
        <v>16</v>
      </c>
      <c r="R268" s="24">
        <v>29</v>
      </c>
      <c r="S268" s="24">
        <v>12</v>
      </c>
      <c r="T268" s="24">
        <v>23</v>
      </c>
      <c r="U268" s="52"/>
      <c r="V268" s="52"/>
      <c r="W268" s="52"/>
      <c r="X268" s="52"/>
      <c r="Y268" s="52"/>
      <c r="Z268" s="52"/>
      <c r="AA268" s="52"/>
    </row>
    <row r="269" spans="1:27" ht="45" x14ac:dyDescent="0.25">
      <c r="A269" s="144" t="s">
        <v>206</v>
      </c>
      <c r="B269" s="146" t="s">
        <v>185</v>
      </c>
      <c r="C269" s="67" t="s">
        <v>575</v>
      </c>
      <c r="D269" s="24">
        <v>12</v>
      </c>
      <c r="E269" s="24">
        <v>14</v>
      </c>
      <c r="F269" s="24">
        <v>17</v>
      </c>
      <c r="G269" s="24">
        <v>9</v>
      </c>
      <c r="H269" s="52"/>
      <c r="I269" s="52"/>
      <c r="J269" s="24">
        <v>28</v>
      </c>
      <c r="K269" s="24">
        <v>31</v>
      </c>
      <c r="L269" s="24">
        <v>17</v>
      </c>
      <c r="M269" s="24">
        <v>15</v>
      </c>
      <c r="N269" s="24"/>
      <c r="O269" s="52"/>
      <c r="P269" s="24">
        <v>1</v>
      </c>
      <c r="Q269" s="24"/>
      <c r="R269" s="24">
        <v>5</v>
      </c>
      <c r="S269" s="24">
        <v>17</v>
      </c>
      <c r="T269" s="24">
        <v>2</v>
      </c>
      <c r="U269" s="52"/>
      <c r="V269" s="52"/>
      <c r="W269" s="52"/>
      <c r="X269" s="52"/>
      <c r="Y269" s="52"/>
      <c r="Z269" s="52"/>
      <c r="AA269" s="52"/>
    </row>
    <row r="270" spans="1:27" ht="45" x14ac:dyDescent="0.25">
      <c r="A270" s="144" t="s">
        <v>206</v>
      </c>
      <c r="B270" s="146" t="s">
        <v>185</v>
      </c>
      <c r="C270" s="67" t="s">
        <v>576</v>
      </c>
      <c r="D270" s="24">
        <v>14</v>
      </c>
      <c r="E270" s="24">
        <v>14</v>
      </c>
      <c r="F270" s="24">
        <v>17</v>
      </c>
      <c r="G270" s="24">
        <v>16</v>
      </c>
      <c r="H270" s="52"/>
      <c r="I270" s="52"/>
      <c r="J270" s="24">
        <v>24</v>
      </c>
      <c r="K270" s="24">
        <v>36</v>
      </c>
      <c r="L270" s="24">
        <v>21</v>
      </c>
      <c r="M270" s="24">
        <v>17</v>
      </c>
      <c r="N270" s="24"/>
      <c r="O270" s="52"/>
      <c r="P270" s="24">
        <v>5</v>
      </c>
      <c r="Q270" s="24">
        <v>23</v>
      </c>
      <c r="R270" s="24">
        <v>5</v>
      </c>
      <c r="S270" s="24">
        <v>18</v>
      </c>
      <c r="T270" s="24">
        <v>13</v>
      </c>
      <c r="U270" s="52"/>
      <c r="V270" s="52"/>
      <c r="W270" s="52"/>
      <c r="X270" s="52"/>
      <c r="Y270" s="52"/>
      <c r="Z270" s="52"/>
      <c r="AA270" s="52"/>
    </row>
    <row r="271" spans="1:27" ht="45" x14ac:dyDescent="0.25">
      <c r="A271" s="144" t="s">
        <v>206</v>
      </c>
      <c r="B271" s="146" t="s">
        <v>185</v>
      </c>
      <c r="C271" s="133" t="s">
        <v>577</v>
      </c>
      <c r="D271" s="24">
        <v>13</v>
      </c>
      <c r="E271" s="24">
        <v>15</v>
      </c>
      <c r="F271" s="24">
        <v>10</v>
      </c>
      <c r="G271" s="24">
        <v>7</v>
      </c>
      <c r="H271" s="52"/>
      <c r="I271" s="52"/>
      <c r="J271" s="24"/>
      <c r="K271" s="24">
        <v>2</v>
      </c>
      <c r="L271" s="24">
        <v>4</v>
      </c>
      <c r="M271" s="24">
        <v>2</v>
      </c>
      <c r="N271" s="24"/>
      <c r="O271" s="52"/>
      <c r="P271" s="24"/>
      <c r="Q271" s="24"/>
      <c r="R271" s="24">
        <v>2</v>
      </c>
      <c r="S271" s="24"/>
      <c r="T271" s="24"/>
      <c r="U271" s="52"/>
      <c r="V271" s="52"/>
      <c r="W271" s="52"/>
      <c r="X271" s="52"/>
      <c r="Y271" s="52"/>
      <c r="Z271" s="52"/>
      <c r="AA271" s="52"/>
    </row>
    <row r="272" spans="1:27" ht="45" x14ac:dyDescent="0.25">
      <c r="A272" s="144" t="s">
        <v>206</v>
      </c>
      <c r="B272" s="146" t="s">
        <v>185</v>
      </c>
      <c r="C272" s="67" t="s">
        <v>435</v>
      </c>
      <c r="D272" s="24">
        <v>14</v>
      </c>
      <c r="E272" s="24">
        <v>15</v>
      </c>
      <c r="F272" s="24">
        <v>12</v>
      </c>
      <c r="G272" s="24">
        <v>12</v>
      </c>
      <c r="H272" s="52"/>
      <c r="I272" s="52"/>
      <c r="J272" s="24">
        <v>28</v>
      </c>
      <c r="K272" s="24">
        <v>30</v>
      </c>
      <c r="L272" s="24">
        <v>35</v>
      </c>
      <c r="M272" s="24">
        <v>13</v>
      </c>
      <c r="N272" s="24"/>
      <c r="O272" s="52"/>
      <c r="P272" s="24">
        <v>6</v>
      </c>
      <c r="Q272" s="24">
        <v>15</v>
      </c>
      <c r="R272" s="24">
        <v>30</v>
      </c>
      <c r="S272" s="24">
        <v>29</v>
      </c>
      <c r="T272" s="24">
        <v>25</v>
      </c>
      <c r="U272" s="52"/>
      <c r="V272" s="52"/>
      <c r="W272" s="52"/>
      <c r="X272" s="52"/>
      <c r="Y272" s="52"/>
      <c r="Z272" s="52"/>
      <c r="AA272" s="52"/>
    </row>
    <row r="273" spans="1:27" ht="30" x14ac:dyDescent="0.25">
      <c r="A273" s="144" t="s">
        <v>206</v>
      </c>
      <c r="B273" s="146" t="s">
        <v>185</v>
      </c>
      <c r="C273" s="133" t="s">
        <v>384</v>
      </c>
      <c r="D273" s="24">
        <v>10</v>
      </c>
      <c r="E273" s="24">
        <v>11</v>
      </c>
      <c r="F273" s="24">
        <v>11</v>
      </c>
      <c r="G273" s="24">
        <v>12</v>
      </c>
      <c r="H273" s="52"/>
      <c r="I273" s="52"/>
      <c r="J273" s="24">
        <v>2</v>
      </c>
      <c r="K273" s="24">
        <v>19</v>
      </c>
      <c r="L273" s="24">
        <v>14</v>
      </c>
      <c r="M273" s="24">
        <v>30</v>
      </c>
      <c r="N273" s="24"/>
      <c r="O273" s="52"/>
      <c r="P273" s="24">
        <v>1</v>
      </c>
      <c r="Q273" s="24">
        <v>10</v>
      </c>
      <c r="R273" s="24">
        <v>50</v>
      </c>
      <c r="S273" s="24">
        <v>31</v>
      </c>
      <c r="T273" s="24">
        <v>27</v>
      </c>
      <c r="U273" s="52"/>
      <c r="V273" s="52"/>
      <c r="W273" s="52"/>
      <c r="X273" s="52"/>
      <c r="Y273" s="52"/>
      <c r="Z273" s="52"/>
      <c r="AA273" s="52"/>
    </row>
    <row r="274" spans="1:27" ht="15.75" x14ac:dyDescent="0.25">
      <c r="A274" s="144" t="s">
        <v>206</v>
      </c>
      <c r="B274" s="146" t="s">
        <v>185</v>
      </c>
      <c r="C274" s="67" t="s">
        <v>578</v>
      </c>
      <c r="D274" s="24">
        <v>8</v>
      </c>
      <c r="E274" s="24">
        <v>12</v>
      </c>
      <c r="F274" s="24">
        <v>11</v>
      </c>
      <c r="G274" s="24">
        <v>5</v>
      </c>
      <c r="H274" s="52"/>
      <c r="I274" s="52"/>
      <c r="J274" s="24">
        <v>8</v>
      </c>
      <c r="K274" s="24">
        <v>21</v>
      </c>
      <c r="L274" s="24">
        <v>12</v>
      </c>
      <c r="M274" s="24">
        <v>13</v>
      </c>
      <c r="N274" s="24"/>
      <c r="O274" s="52"/>
      <c r="P274" s="24">
        <v>3</v>
      </c>
      <c r="Q274" s="24">
        <v>17</v>
      </c>
      <c r="R274" s="24">
        <v>3</v>
      </c>
      <c r="S274" s="24">
        <v>2</v>
      </c>
      <c r="T274" s="24">
        <v>2</v>
      </c>
      <c r="U274" s="52"/>
      <c r="V274" s="52"/>
      <c r="W274" s="52"/>
      <c r="X274" s="52"/>
      <c r="Y274" s="52"/>
      <c r="Z274" s="52"/>
      <c r="AA274" s="52"/>
    </row>
    <row r="275" spans="1:27" ht="30" x14ac:dyDescent="0.25">
      <c r="A275" s="144" t="s">
        <v>206</v>
      </c>
      <c r="B275" s="146" t="s">
        <v>185</v>
      </c>
      <c r="C275" s="67" t="s">
        <v>579</v>
      </c>
      <c r="D275" s="24">
        <v>9</v>
      </c>
      <c r="E275" s="24">
        <v>12</v>
      </c>
      <c r="F275" s="24">
        <v>12</v>
      </c>
      <c r="G275" s="24">
        <v>10</v>
      </c>
      <c r="H275" s="52"/>
      <c r="I275" s="52"/>
      <c r="J275" s="24">
        <v>15</v>
      </c>
      <c r="K275" s="24">
        <v>29</v>
      </c>
      <c r="L275" s="24">
        <v>21</v>
      </c>
      <c r="M275" s="24">
        <v>14</v>
      </c>
      <c r="N275" s="24"/>
      <c r="O275" s="52"/>
      <c r="P275" s="24">
        <v>11</v>
      </c>
      <c r="Q275" s="24">
        <v>47</v>
      </c>
      <c r="R275" s="24">
        <v>33</v>
      </c>
      <c r="S275" s="24">
        <v>34</v>
      </c>
      <c r="T275" s="24">
        <v>32</v>
      </c>
      <c r="U275" s="52"/>
      <c r="V275" s="52"/>
      <c r="W275" s="52"/>
      <c r="X275" s="52"/>
      <c r="Y275" s="52"/>
      <c r="Z275" s="52"/>
      <c r="AA275" s="52"/>
    </row>
    <row r="276" spans="1:27" ht="15.75" x14ac:dyDescent="0.25">
      <c r="A276" s="144" t="s">
        <v>206</v>
      </c>
      <c r="B276" s="146" t="s">
        <v>185</v>
      </c>
      <c r="C276" s="133" t="s">
        <v>580</v>
      </c>
      <c r="D276" s="24"/>
      <c r="E276" s="24"/>
      <c r="F276" s="24"/>
      <c r="G276" s="24"/>
      <c r="H276" s="52"/>
      <c r="I276" s="52"/>
      <c r="J276" s="24">
        <v>1</v>
      </c>
      <c r="K276" s="24">
        <v>9</v>
      </c>
      <c r="L276" s="24">
        <v>6</v>
      </c>
      <c r="M276" s="24"/>
      <c r="N276" s="24"/>
      <c r="O276" s="52"/>
      <c r="P276" s="24"/>
      <c r="Q276" s="24"/>
      <c r="R276" s="24"/>
      <c r="S276" s="24"/>
      <c r="T276" s="24"/>
      <c r="U276" s="52"/>
      <c r="V276" s="52"/>
      <c r="W276" s="52"/>
      <c r="X276" s="52"/>
      <c r="Y276" s="52"/>
      <c r="Z276" s="52"/>
      <c r="AA276" s="52"/>
    </row>
    <row r="277" spans="1:27" ht="15.75" x14ac:dyDescent="0.25">
      <c r="A277" s="144" t="s">
        <v>206</v>
      </c>
      <c r="B277" s="146" t="s">
        <v>185</v>
      </c>
      <c r="C277" s="133" t="s">
        <v>582</v>
      </c>
      <c r="D277" s="24"/>
      <c r="E277" s="24"/>
      <c r="F277" s="24"/>
      <c r="G277" s="24"/>
      <c r="H277" s="52"/>
      <c r="I277" s="52"/>
      <c r="J277" s="24">
        <v>2</v>
      </c>
      <c r="K277" s="24"/>
      <c r="L277" s="24">
        <v>11</v>
      </c>
      <c r="M277" s="24"/>
      <c r="N277" s="24"/>
      <c r="O277" s="52"/>
      <c r="P277" s="24">
        <v>1</v>
      </c>
      <c r="Q277" s="24"/>
      <c r="R277" s="24"/>
      <c r="S277" s="24"/>
      <c r="T277" s="24"/>
      <c r="U277" s="52"/>
      <c r="V277" s="52"/>
      <c r="W277" s="52"/>
      <c r="X277" s="52"/>
      <c r="Y277" s="52"/>
      <c r="Z277" s="52"/>
      <c r="AA277" s="52"/>
    </row>
    <row r="278" spans="1:27" ht="15.75" x14ac:dyDescent="0.25">
      <c r="A278" s="144" t="s">
        <v>206</v>
      </c>
      <c r="B278" s="146" t="s">
        <v>185</v>
      </c>
      <c r="C278" s="133" t="s">
        <v>188</v>
      </c>
      <c r="D278" s="24"/>
      <c r="E278" s="24"/>
      <c r="F278" s="24"/>
      <c r="G278" s="24"/>
      <c r="H278" s="52"/>
      <c r="I278" s="52"/>
      <c r="J278" s="24">
        <v>29</v>
      </c>
      <c r="K278" s="24">
        <v>39</v>
      </c>
      <c r="L278" s="24">
        <v>24</v>
      </c>
      <c r="M278" s="24">
        <v>43</v>
      </c>
      <c r="N278" s="24"/>
      <c r="O278" s="52"/>
      <c r="P278" s="24">
        <v>6</v>
      </c>
      <c r="Q278" s="24">
        <v>6</v>
      </c>
      <c r="R278" s="24">
        <v>22</v>
      </c>
      <c r="S278" s="24">
        <v>22</v>
      </c>
      <c r="T278" s="24">
        <v>28</v>
      </c>
      <c r="U278" s="52"/>
      <c r="V278" s="52"/>
      <c r="W278" s="52"/>
      <c r="X278" s="52"/>
      <c r="Y278" s="52"/>
      <c r="Z278" s="52"/>
      <c r="AA278" s="52"/>
    </row>
    <row r="279" spans="1:27" ht="45" x14ac:dyDescent="0.25">
      <c r="A279" s="144" t="s">
        <v>206</v>
      </c>
      <c r="B279" s="146" t="s">
        <v>185</v>
      </c>
      <c r="C279" s="133" t="s">
        <v>584</v>
      </c>
      <c r="D279" s="24">
        <v>11</v>
      </c>
      <c r="E279" s="24">
        <v>12</v>
      </c>
      <c r="F279" s="24">
        <v>9</v>
      </c>
      <c r="G279" s="24">
        <v>8</v>
      </c>
      <c r="H279" s="52"/>
      <c r="I279" s="52"/>
      <c r="J279" s="24">
        <v>8</v>
      </c>
      <c r="K279" s="24">
        <v>25</v>
      </c>
      <c r="L279" s="24">
        <v>20</v>
      </c>
      <c r="M279" s="24">
        <v>16</v>
      </c>
      <c r="N279" s="24"/>
      <c r="O279" s="52"/>
      <c r="P279" s="24">
        <v>2</v>
      </c>
      <c r="Q279" s="24">
        <v>17</v>
      </c>
      <c r="R279" s="24">
        <v>32</v>
      </c>
      <c r="S279" s="24">
        <v>27</v>
      </c>
      <c r="T279" s="24">
        <v>34</v>
      </c>
      <c r="U279" s="52"/>
      <c r="V279" s="52"/>
      <c r="W279" s="52"/>
      <c r="X279" s="52"/>
      <c r="Y279" s="52"/>
      <c r="Z279" s="52"/>
      <c r="AA279" s="52"/>
    </row>
    <row r="280" spans="1:27" ht="30" x14ac:dyDescent="0.25">
      <c r="A280" s="144" t="s">
        <v>206</v>
      </c>
      <c r="B280" s="146" t="s">
        <v>185</v>
      </c>
      <c r="C280" s="67" t="s">
        <v>358</v>
      </c>
      <c r="D280" s="24">
        <v>26</v>
      </c>
      <c r="E280" s="24">
        <v>29</v>
      </c>
      <c r="F280" s="24">
        <v>29</v>
      </c>
      <c r="G280" s="24">
        <v>50</v>
      </c>
      <c r="H280" s="52"/>
      <c r="I280" s="52"/>
      <c r="J280" s="24">
        <v>109</v>
      </c>
      <c r="K280" s="24">
        <v>192</v>
      </c>
      <c r="L280" s="24">
        <v>200</v>
      </c>
      <c r="M280" s="24">
        <v>182</v>
      </c>
      <c r="N280" s="24"/>
      <c r="O280" s="52"/>
      <c r="P280" s="24">
        <v>19</v>
      </c>
      <c r="Q280" s="24">
        <v>176</v>
      </c>
      <c r="R280" s="24">
        <v>97</v>
      </c>
      <c r="S280" s="24">
        <v>84</v>
      </c>
      <c r="T280" s="24">
        <v>182</v>
      </c>
      <c r="U280" s="52"/>
      <c r="V280" s="52"/>
      <c r="W280" s="52"/>
      <c r="X280" s="52"/>
      <c r="Y280" s="52"/>
      <c r="Z280" s="52"/>
      <c r="AA280" s="52"/>
    </row>
    <row r="281" spans="1:27" ht="45" x14ac:dyDescent="0.25">
      <c r="A281" s="144" t="s">
        <v>206</v>
      </c>
      <c r="B281" s="146" t="s">
        <v>186</v>
      </c>
      <c r="C281" s="133" t="s">
        <v>544</v>
      </c>
      <c r="D281" s="24">
        <v>3</v>
      </c>
      <c r="E281" s="24">
        <v>3</v>
      </c>
      <c r="F281" s="24"/>
      <c r="G281" s="24"/>
      <c r="H281" s="52"/>
      <c r="I281" s="52"/>
      <c r="J281" s="24">
        <v>3</v>
      </c>
      <c r="K281" s="24">
        <v>1</v>
      </c>
      <c r="L281" s="24"/>
      <c r="M281" s="24"/>
      <c r="N281" s="24"/>
      <c r="O281" s="52"/>
      <c r="P281" s="24"/>
      <c r="Q281" s="24"/>
      <c r="R281" s="24"/>
      <c r="S281" s="24"/>
      <c r="T281" s="24"/>
      <c r="U281" s="52"/>
      <c r="V281" s="52"/>
      <c r="W281" s="52"/>
      <c r="X281" s="52"/>
      <c r="Y281" s="52"/>
      <c r="Z281" s="52"/>
      <c r="AA281" s="52"/>
    </row>
    <row r="282" spans="1:27" ht="30" x14ac:dyDescent="0.25">
      <c r="A282" s="144" t="s">
        <v>206</v>
      </c>
      <c r="B282" s="146" t="s">
        <v>186</v>
      </c>
      <c r="C282" s="67" t="s">
        <v>585</v>
      </c>
      <c r="D282" s="24">
        <v>5</v>
      </c>
      <c r="E282" s="24">
        <v>6</v>
      </c>
      <c r="F282" s="24"/>
      <c r="G282" s="24"/>
      <c r="H282" s="52"/>
      <c r="I282" s="52"/>
      <c r="J282" s="24">
        <v>6</v>
      </c>
      <c r="K282" s="24">
        <v>4</v>
      </c>
      <c r="L282" s="24"/>
      <c r="M282" s="24"/>
      <c r="N282" s="24"/>
      <c r="O282" s="52"/>
      <c r="P282" s="24"/>
      <c r="Q282" s="24"/>
      <c r="R282" s="24"/>
      <c r="S282" s="24"/>
      <c r="T282" s="24"/>
      <c r="U282" s="52"/>
      <c r="V282" s="52"/>
      <c r="W282" s="52"/>
      <c r="X282" s="52"/>
      <c r="Y282" s="52"/>
      <c r="Z282" s="52"/>
      <c r="AA282" s="52"/>
    </row>
    <row r="283" spans="1:27" ht="45" x14ac:dyDescent="0.25">
      <c r="A283" s="144" t="s">
        <v>206</v>
      </c>
      <c r="B283" s="146" t="s">
        <v>186</v>
      </c>
      <c r="C283" s="133" t="s">
        <v>387</v>
      </c>
      <c r="D283" s="24">
        <v>5</v>
      </c>
      <c r="E283" s="24">
        <v>9</v>
      </c>
      <c r="F283" s="24"/>
      <c r="G283" s="24"/>
      <c r="H283" s="52"/>
      <c r="I283" s="52"/>
      <c r="J283" s="24">
        <v>8</v>
      </c>
      <c r="K283" s="24">
        <v>10</v>
      </c>
      <c r="L283" s="24"/>
      <c r="M283" s="24"/>
      <c r="N283" s="24"/>
      <c r="O283" s="52"/>
      <c r="P283" s="24"/>
      <c r="Q283" s="24"/>
      <c r="R283" s="24"/>
      <c r="S283" s="24"/>
      <c r="T283" s="24"/>
      <c r="U283" s="52"/>
      <c r="V283" s="52"/>
      <c r="W283" s="52"/>
      <c r="X283" s="52"/>
      <c r="Y283" s="52"/>
      <c r="Z283" s="52"/>
      <c r="AA283" s="52"/>
    </row>
    <row r="284" spans="1:27" ht="30" x14ac:dyDescent="0.25">
      <c r="A284" s="144" t="s">
        <v>206</v>
      </c>
      <c r="B284" s="146" t="s">
        <v>186</v>
      </c>
      <c r="C284" s="67" t="s">
        <v>475</v>
      </c>
      <c r="D284" s="24">
        <v>3</v>
      </c>
      <c r="E284" s="24">
        <v>4</v>
      </c>
      <c r="F284" s="24"/>
      <c r="G284" s="24"/>
      <c r="H284" s="52"/>
      <c r="I284" s="52"/>
      <c r="J284" s="24"/>
      <c r="K284" s="24"/>
      <c r="L284" s="24"/>
      <c r="M284" s="24"/>
      <c r="N284" s="24"/>
      <c r="O284" s="52"/>
      <c r="P284" s="24"/>
      <c r="Q284" s="24"/>
      <c r="R284" s="24"/>
      <c r="S284" s="24"/>
      <c r="T284" s="24"/>
      <c r="U284" s="52"/>
      <c r="V284" s="52"/>
      <c r="W284" s="52"/>
      <c r="X284" s="52"/>
      <c r="Y284" s="52"/>
      <c r="Z284" s="52"/>
      <c r="AA284" s="52"/>
    </row>
    <row r="285" spans="1:27" ht="30" x14ac:dyDescent="0.25">
      <c r="A285" s="144" t="s">
        <v>206</v>
      </c>
      <c r="B285" s="146" t="s">
        <v>186</v>
      </c>
      <c r="C285" s="67" t="s">
        <v>481</v>
      </c>
      <c r="D285" s="24">
        <v>5</v>
      </c>
      <c r="E285" s="24"/>
      <c r="F285" s="24"/>
      <c r="G285" s="24"/>
      <c r="H285" s="52"/>
      <c r="I285" s="52"/>
      <c r="J285" s="24">
        <v>1</v>
      </c>
      <c r="K285" s="24">
        <v>1</v>
      </c>
      <c r="L285" s="24"/>
      <c r="M285" s="24"/>
      <c r="N285" s="24"/>
      <c r="O285" s="52"/>
      <c r="P285" s="24"/>
      <c r="Q285" s="24"/>
      <c r="R285" s="24"/>
      <c r="S285" s="24"/>
      <c r="T285" s="24"/>
      <c r="U285" s="52"/>
      <c r="V285" s="52"/>
      <c r="W285" s="52"/>
      <c r="X285" s="52"/>
      <c r="Y285" s="52"/>
      <c r="Z285" s="52"/>
      <c r="AA285" s="52"/>
    </row>
    <row r="286" spans="1:27" ht="30" x14ac:dyDescent="0.25">
      <c r="A286" s="144" t="s">
        <v>206</v>
      </c>
      <c r="B286" s="146" t="s">
        <v>186</v>
      </c>
      <c r="C286" s="133" t="s">
        <v>556</v>
      </c>
      <c r="D286" s="24">
        <v>3</v>
      </c>
      <c r="E286" s="24">
        <v>3</v>
      </c>
      <c r="F286" s="24"/>
      <c r="G286" s="24"/>
      <c r="H286" s="52"/>
      <c r="I286" s="52"/>
      <c r="J286" s="24">
        <v>4</v>
      </c>
      <c r="K286" s="24">
        <v>3</v>
      </c>
      <c r="L286" s="24"/>
      <c r="M286" s="24"/>
      <c r="N286" s="24"/>
      <c r="O286" s="52"/>
      <c r="P286" s="24"/>
      <c r="Q286" s="24"/>
      <c r="R286" s="24"/>
      <c r="S286" s="24"/>
      <c r="T286" s="24"/>
      <c r="U286" s="52"/>
      <c r="V286" s="52"/>
      <c r="W286" s="52"/>
      <c r="X286" s="52"/>
      <c r="Y286" s="52"/>
      <c r="Z286" s="52"/>
      <c r="AA286" s="52"/>
    </row>
    <row r="287" spans="1:27" ht="15.75" x14ac:dyDescent="0.25">
      <c r="A287" s="144" t="s">
        <v>206</v>
      </c>
      <c r="B287" s="146" t="s">
        <v>186</v>
      </c>
      <c r="C287" s="133" t="s">
        <v>359</v>
      </c>
      <c r="D287" s="24">
        <v>3</v>
      </c>
      <c r="E287" s="24"/>
      <c r="F287" s="24"/>
      <c r="G287" s="24"/>
      <c r="H287" s="52"/>
      <c r="I287" s="52"/>
      <c r="J287" s="24">
        <v>12</v>
      </c>
      <c r="K287" s="24">
        <v>8</v>
      </c>
      <c r="L287" s="24"/>
      <c r="M287" s="24"/>
      <c r="N287" s="24"/>
      <c r="O287" s="52"/>
      <c r="P287" s="24">
        <v>4</v>
      </c>
      <c r="Q287" s="24"/>
      <c r="R287" s="24"/>
      <c r="S287" s="24"/>
      <c r="T287" s="24"/>
      <c r="U287" s="52"/>
      <c r="V287" s="52"/>
      <c r="W287" s="52"/>
      <c r="X287" s="52"/>
      <c r="Y287" s="52"/>
      <c r="Z287" s="52"/>
      <c r="AA287" s="52"/>
    </row>
    <row r="288" spans="1:27" ht="30" x14ac:dyDescent="0.25">
      <c r="A288" s="144" t="s">
        <v>206</v>
      </c>
      <c r="B288" s="146" t="s">
        <v>186</v>
      </c>
      <c r="C288" s="133" t="s">
        <v>561</v>
      </c>
      <c r="D288" s="24"/>
      <c r="E288" s="24">
        <v>3</v>
      </c>
      <c r="F288" s="24"/>
      <c r="G288" s="24"/>
      <c r="H288" s="52"/>
      <c r="I288" s="52"/>
      <c r="J288" s="24"/>
      <c r="K288" s="24">
        <v>1</v>
      </c>
      <c r="L288" s="24"/>
      <c r="M288" s="24"/>
      <c r="N288" s="24"/>
      <c r="O288" s="52"/>
      <c r="P288" s="24"/>
      <c r="Q288" s="24"/>
      <c r="R288" s="24"/>
      <c r="S288" s="24"/>
      <c r="T288" s="24"/>
      <c r="U288" s="52"/>
      <c r="V288" s="52"/>
      <c r="W288" s="52"/>
      <c r="X288" s="52"/>
      <c r="Y288" s="52"/>
      <c r="Z288" s="52"/>
      <c r="AA288" s="52"/>
    </row>
    <row r="289" spans="1:27" ht="15.75" x14ac:dyDescent="0.25">
      <c r="A289" s="144" t="s">
        <v>206</v>
      </c>
      <c r="B289" s="146" t="s">
        <v>186</v>
      </c>
      <c r="C289" s="133" t="s">
        <v>562</v>
      </c>
      <c r="D289" s="24">
        <v>3</v>
      </c>
      <c r="E289" s="24">
        <v>4</v>
      </c>
      <c r="F289" s="24"/>
      <c r="G289" s="24"/>
      <c r="H289" s="52"/>
      <c r="I289" s="52"/>
      <c r="J289" s="24">
        <v>2</v>
      </c>
      <c r="K289" s="24">
        <v>2</v>
      </c>
      <c r="L289" s="24"/>
      <c r="M289" s="24"/>
      <c r="N289" s="24"/>
      <c r="O289" s="52"/>
      <c r="P289" s="24"/>
      <c r="Q289" s="24"/>
      <c r="R289" s="24"/>
      <c r="S289" s="24"/>
      <c r="T289" s="24"/>
      <c r="U289" s="52"/>
      <c r="V289" s="52"/>
      <c r="W289" s="52"/>
      <c r="X289" s="52"/>
      <c r="Y289" s="52"/>
      <c r="Z289" s="52"/>
      <c r="AA289" s="52"/>
    </row>
    <row r="290" spans="1:27" ht="15.75" x14ac:dyDescent="0.25">
      <c r="A290" s="144" t="s">
        <v>206</v>
      </c>
      <c r="B290" s="146" t="s">
        <v>186</v>
      </c>
      <c r="C290" s="133" t="s">
        <v>189</v>
      </c>
      <c r="D290" s="24"/>
      <c r="E290" s="24"/>
      <c r="F290" s="24"/>
      <c r="G290" s="24"/>
      <c r="H290" s="52"/>
      <c r="I290" s="52"/>
      <c r="J290" s="24">
        <v>9</v>
      </c>
      <c r="K290" s="24">
        <v>8</v>
      </c>
      <c r="L290" s="24"/>
      <c r="M290" s="24"/>
      <c r="N290" s="24"/>
      <c r="O290" s="52"/>
      <c r="P290" s="24">
        <v>4</v>
      </c>
      <c r="Q290" s="24">
        <v>2</v>
      </c>
      <c r="R290" s="24"/>
      <c r="S290" s="24"/>
      <c r="T290" s="24"/>
      <c r="U290" s="52"/>
      <c r="V290" s="52"/>
      <c r="W290" s="52"/>
      <c r="X290" s="52"/>
      <c r="Y290" s="52"/>
      <c r="Z290" s="52"/>
      <c r="AA290" s="52"/>
    </row>
    <row r="291" spans="1:27" ht="30" x14ac:dyDescent="0.25">
      <c r="A291" s="144" t="s">
        <v>206</v>
      </c>
      <c r="B291" s="146" t="s">
        <v>186</v>
      </c>
      <c r="C291" s="133" t="s">
        <v>563</v>
      </c>
      <c r="D291" s="24">
        <v>2</v>
      </c>
      <c r="E291" s="24">
        <v>1</v>
      </c>
      <c r="F291" s="24"/>
      <c r="G291" s="24"/>
      <c r="H291" s="52"/>
      <c r="I291" s="52"/>
      <c r="J291" s="24"/>
      <c r="K291" s="24">
        <v>2</v>
      </c>
      <c r="L291" s="24"/>
      <c r="M291" s="24"/>
      <c r="N291" s="24"/>
      <c r="O291" s="52"/>
      <c r="P291" s="24"/>
      <c r="Q291" s="24"/>
      <c r="R291" s="24"/>
      <c r="S291" s="24"/>
      <c r="T291" s="24"/>
      <c r="U291" s="52"/>
      <c r="V291" s="52"/>
      <c r="W291" s="52"/>
      <c r="X291" s="52"/>
      <c r="Y291" s="52"/>
      <c r="Z291" s="52"/>
      <c r="AA291" s="52"/>
    </row>
    <row r="292" spans="1:27" ht="30" x14ac:dyDescent="0.25">
      <c r="A292" s="144" t="s">
        <v>206</v>
      </c>
      <c r="B292" s="146" t="s">
        <v>186</v>
      </c>
      <c r="C292" s="67" t="s">
        <v>375</v>
      </c>
      <c r="D292" s="24">
        <v>3</v>
      </c>
      <c r="E292" s="24">
        <v>2</v>
      </c>
      <c r="F292" s="24"/>
      <c r="G292" s="24"/>
      <c r="H292" s="52"/>
      <c r="I292" s="52"/>
      <c r="J292" s="24">
        <v>3</v>
      </c>
      <c r="K292" s="24"/>
      <c r="L292" s="24"/>
      <c r="M292" s="24"/>
      <c r="N292" s="24"/>
      <c r="O292" s="52"/>
      <c r="P292" s="24"/>
      <c r="Q292" s="24"/>
      <c r="R292" s="24"/>
      <c r="S292" s="24"/>
      <c r="T292" s="24"/>
      <c r="U292" s="52"/>
      <c r="V292" s="52"/>
      <c r="W292" s="52"/>
      <c r="X292" s="52"/>
      <c r="Y292" s="52"/>
      <c r="Z292" s="52"/>
      <c r="AA292" s="52"/>
    </row>
    <row r="293" spans="1:27" ht="15.75" x14ac:dyDescent="0.25">
      <c r="A293" s="144" t="s">
        <v>206</v>
      </c>
      <c r="B293" s="146" t="s">
        <v>186</v>
      </c>
      <c r="C293" s="133" t="s">
        <v>564</v>
      </c>
      <c r="D293" s="24">
        <v>3</v>
      </c>
      <c r="E293" s="24">
        <v>1</v>
      </c>
      <c r="F293" s="24"/>
      <c r="G293" s="24"/>
      <c r="H293" s="52"/>
      <c r="I293" s="52"/>
      <c r="J293" s="24"/>
      <c r="K293" s="24"/>
      <c r="L293" s="24"/>
      <c r="M293" s="24"/>
      <c r="N293" s="24"/>
      <c r="O293" s="52"/>
      <c r="P293" s="24"/>
      <c r="Q293" s="24"/>
      <c r="R293" s="24"/>
      <c r="S293" s="24"/>
      <c r="T293" s="24"/>
      <c r="U293" s="52"/>
      <c r="V293" s="52"/>
      <c r="W293" s="52"/>
      <c r="X293" s="52"/>
      <c r="Y293" s="52"/>
      <c r="Z293" s="52"/>
      <c r="AA293" s="52"/>
    </row>
    <row r="294" spans="1:27" ht="15.75" x14ac:dyDescent="0.25">
      <c r="A294" s="144" t="s">
        <v>206</v>
      </c>
      <c r="B294" s="146" t="s">
        <v>186</v>
      </c>
      <c r="C294" s="67" t="s">
        <v>388</v>
      </c>
      <c r="D294" s="24">
        <v>5</v>
      </c>
      <c r="E294" s="24">
        <v>3</v>
      </c>
      <c r="F294" s="24"/>
      <c r="G294" s="24"/>
      <c r="H294" s="52"/>
      <c r="I294" s="52"/>
      <c r="J294" s="24">
        <v>1</v>
      </c>
      <c r="K294" s="24"/>
      <c r="L294" s="24"/>
      <c r="M294" s="24"/>
      <c r="N294" s="24"/>
      <c r="O294" s="52"/>
      <c r="P294" s="24"/>
      <c r="Q294" s="24"/>
      <c r="R294" s="24"/>
      <c r="S294" s="24"/>
      <c r="T294" s="24"/>
      <c r="U294" s="52"/>
      <c r="V294" s="52"/>
      <c r="W294" s="52"/>
      <c r="X294" s="52"/>
      <c r="Y294" s="52"/>
      <c r="Z294" s="52"/>
      <c r="AA294" s="52"/>
    </row>
    <row r="295" spans="1:27" ht="30" x14ac:dyDescent="0.25">
      <c r="A295" s="144" t="s">
        <v>206</v>
      </c>
      <c r="B295" s="146" t="s">
        <v>186</v>
      </c>
      <c r="C295" s="133" t="s">
        <v>357</v>
      </c>
      <c r="D295" s="24"/>
      <c r="E295" s="24"/>
      <c r="F295" s="24"/>
      <c r="G295" s="24"/>
      <c r="H295" s="52"/>
      <c r="I295" s="52"/>
      <c r="J295" s="24">
        <v>4</v>
      </c>
      <c r="K295" s="24">
        <v>2</v>
      </c>
      <c r="L295" s="24"/>
      <c r="M295" s="24"/>
      <c r="N295" s="24"/>
      <c r="O295" s="52"/>
      <c r="P295" s="24"/>
      <c r="Q295" s="24"/>
      <c r="R295" s="24"/>
      <c r="S295" s="24"/>
      <c r="T295" s="24"/>
      <c r="U295" s="52"/>
      <c r="V295" s="52"/>
      <c r="W295" s="52"/>
      <c r="X295" s="52"/>
      <c r="Y295" s="52"/>
      <c r="Z295" s="52"/>
      <c r="AA295" s="52"/>
    </row>
    <row r="296" spans="1:27" ht="15.75" x14ac:dyDescent="0.25">
      <c r="A296" s="144" t="s">
        <v>206</v>
      </c>
      <c r="B296" s="146" t="s">
        <v>186</v>
      </c>
      <c r="C296" s="133" t="s">
        <v>566</v>
      </c>
      <c r="D296" s="24"/>
      <c r="E296" s="24"/>
      <c r="F296" s="24"/>
      <c r="G296" s="24"/>
      <c r="H296" s="52"/>
      <c r="I296" s="52"/>
      <c r="J296" s="24">
        <v>1</v>
      </c>
      <c r="K296" s="24">
        <v>3</v>
      </c>
      <c r="L296" s="24"/>
      <c r="M296" s="24"/>
      <c r="N296" s="24"/>
      <c r="O296" s="52"/>
      <c r="P296" s="24"/>
      <c r="Q296" s="24"/>
      <c r="R296" s="24"/>
      <c r="S296" s="24"/>
      <c r="T296" s="24"/>
      <c r="U296" s="52"/>
      <c r="V296" s="52"/>
      <c r="W296" s="52"/>
      <c r="X296" s="52"/>
      <c r="Y296" s="52"/>
      <c r="Z296" s="52"/>
      <c r="AA296" s="52"/>
    </row>
    <row r="297" spans="1:27" ht="45" x14ac:dyDescent="0.25">
      <c r="A297" s="144" t="s">
        <v>206</v>
      </c>
      <c r="B297" s="146" t="s">
        <v>186</v>
      </c>
      <c r="C297" s="67" t="s">
        <v>567</v>
      </c>
      <c r="D297" s="24">
        <v>3</v>
      </c>
      <c r="E297" s="24">
        <v>3</v>
      </c>
      <c r="F297" s="24"/>
      <c r="G297" s="24"/>
      <c r="H297" s="52"/>
      <c r="I297" s="52"/>
      <c r="J297" s="24">
        <v>11</v>
      </c>
      <c r="K297" s="24">
        <v>15</v>
      </c>
      <c r="L297" s="24"/>
      <c r="M297" s="24"/>
      <c r="N297" s="24"/>
      <c r="O297" s="52"/>
      <c r="P297" s="24"/>
      <c r="Q297" s="24"/>
      <c r="R297" s="24"/>
      <c r="S297" s="24"/>
      <c r="T297" s="24"/>
      <c r="U297" s="52"/>
      <c r="V297" s="52"/>
      <c r="W297" s="52"/>
      <c r="X297" s="52"/>
      <c r="Y297" s="52"/>
      <c r="Z297" s="52"/>
      <c r="AA297" s="52"/>
    </row>
    <row r="298" spans="1:27" ht="15.75" x14ac:dyDescent="0.25">
      <c r="A298" s="144" t="s">
        <v>206</v>
      </c>
      <c r="B298" s="146" t="s">
        <v>186</v>
      </c>
      <c r="C298" s="133" t="s">
        <v>569</v>
      </c>
      <c r="D298" s="24"/>
      <c r="E298" s="24"/>
      <c r="F298" s="24"/>
      <c r="G298" s="24"/>
      <c r="H298" s="52"/>
      <c r="I298" s="52"/>
      <c r="J298" s="24"/>
      <c r="K298" s="24">
        <v>4</v>
      </c>
      <c r="L298" s="24"/>
      <c r="M298" s="24"/>
      <c r="N298" s="24"/>
      <c r="O298" s="52"/>
      <c r="P298" s="24"/>
      <c r="Q298" s="24"/>
      <c r="R298" s="24"/>
      <c r="S298" s="24"/>
      <c r="T298" s="24"/>
      <c r="U298" s="52"/>
      <c r="V298" s="52"/>
      <c r="W298" s="52"/>
      <c r="X298" s="52"/>
      <c r="Y298" s="52"/>
      <c r="Z298" s="52"/>
      <c r="AA298" s="52"/>
    </row>
    <row r="299" spans="1:27" ht="30" x14ac:dyDescent="0.25">
      <c r="A299" s="144" t="s">
        <v>206</v>
      </c>
      <c r="B299" s="146" t="s">
        <v>186</v>
      </c>
      <c r="C299" s="67" t="s">
        <v>570</v>
      </c>
      <c r="D299" s="24">
        <v>3</v>
      </c>
      <c r="E299" s="24">
        <v>3</v>
      </c>
      <c r="F299" s="24"/>
      <c r="G299" s="24"/>
      <c r="H299" s="52"/>
      <c r="I299" s="52"/>
      <c r="J299" s="24">
        <v>4</v>
      </c>
      <c r="K299" s="24">
        <v>4</v>
      </c>
      <c r="L299" s="24"/>
      <c r="M299" s="24"/>
      <c r="N299" s="24"/>
      <c r="O299" s="52"/>
      <c r="P299" s="24"/>
      <c r="Q299" s="24"/>
      <c r="R299" s="24"/>
      <c r="S299" s="24"/>
      <c r="T299" s="24"/>
      <c r="U299" s="52"/>
      <c r="V299" s="52"/>
      <c r="W299" s="52"/>
      <c r="X299" s="52"/>
      <c r="Y299" s="52"/>
      <c r="Z299" s="52"/>
      <c r="AA299" s="52"/>
    </row>
    <row r="300" spans="1:27" ht="30" x14ac:dyDescent="0.25">
      <c r="A300" s="144" t="s">
        <v>206</v>
      </c>
      <c r="B300" s="146" t="s">
        <v>186</v>
      </c>
      <c r="C300" s="133" t="s">
        <v>571</v>
      </c>
      <c r="D300" s="24">
        <v>3</v>
      </c>
      <c r="E300" s="24">
        <v>3</v>
      </c>
      <c r="F300" s="24"/>
      <c r="G300" s="24"/>
      <c r="H300" s="52"/>
      <c r="I300" s="52"/>
      <c r="J300" s="24">
        <v>2</v>
      </c>
      <c r="K300" s="24">
        <v>1</v>
      </c>
      <c r="L300" s="24"/>
      <c r="M300" s="24"/>
      <c r="N300" s="24"/>
      <c r="O300" s="52"/>
      <c r="P300" s="24"/>
      <c r="Q300" s="24"/>
      <c r="R300" s="24"/>
      <c r="S300" s="24"/>
      <c r="T300" s="24"/>
      <c r="U300" s="52"/>
      <c r="V300" s="52"/>
      <c r="W300" s="52"/>
      <c r="X300" s="52"/>
      <c r="Y300" s="52"/>
      <c r="Z300" s="52"/>
      <c r="AA300" s="52"/>
    </row>
    <row r="301" spans="1:27" ht="45" x14ac:dyDescent="0.25">
      <c r="A301" s="144" t="s">
        <v>206</v>
      </c>
      <c r="B301" s="146" t="s">
        <v>186</v>
      </c>
      <c r="C301" s="67" t="s">
        <v>573</v>
      </c>
      <c r="D301" s="24">
        <v>3</v>
      </c>
      <c r="E301" s="24">
        <v>3</v>
      </c>
      <c r="F301" s="24"/>
      <c r="G301" s="24"/>
      <c r="H301" s="52"/>
      <c r="I301" s="52"/>
      <c r="J301" s="24"/>
      <c r="K301" s="24"/>
      <c r="L301" s="24"/>
      <c r="M301" s="24"/>
      <c r="N301" s="24"/>
      <c r="O301" s="52"/>
      <c r="P301" s="24"/>
      <c r="Q301" s="24"/>
      <c r="R301" s="24"/>
      <c r="S301" s="24"/>
      <c r="T301" s="24"/>
      <c r="U301" s="52"/>
      <c r="V301" s="52"/>
      <c r="W301" s="52"/>
      <c r="X301" s="52"/>
      <c r="Y301" s="52"/>
      <c r="Z301" s="52"/>
      <c r="AA301" s="52"/>
    </row>
    <row r="302" spans="1:27" ht="45" x14ac:dyDescent="0.25">
      <c r="A302" s="144" t="s">
        <v>206</v>
      </c>
      <c r="B302" s="146" t="s">
        <v>186</v>
      </c>
      <c r="C302" s="67" t="s">
        <v>575</v>
      </c>
      <c r="D302" s="24">
        <v>3</v>
      </c>
      <c r="E302" s="24">
        <v>2</v>
      </c>
      <c r="F302" s="24"/>
      <c r="G302" s="24"/>
      <c r="H302" s="52"/>
      <c r="I302" s="52"/>
      <c r="J302" s="24">
        <v>7</v>
      </c>
      <c r="K302" s="24">
        <v>1</v>
      </c>
      <c r="L302" s="24"/>
      <c r="M302" s="24"/>
      <c r="N302" s="24"/>
      <c r="O302" s="52"/>
      <c r="P302" s="24">
        <v>4</v>
      </c>
      <c r="Q302" s="24"/>
      <c r="R302" s="24"/>
      <c r="S302" s="24"/>
      <c r="T302" s="24"/>
      <c r="U302" s="52"/>
      <c r="V302" s="52"/>
      <c r="W302" s="52"/>
      <c r="X302" s="52"/>
      <c r="Y302" s="52"/>
      <c r="Z302" s="52"/>
      <c r="AA302" s="52"/>
    </row>
    <row r="303" spans="1:27" ht="45" x14ac:dyDescent="0.25">
      <c r="A303" s="144" t="s">
        <v>206</v>
      </c>
      <c r="B303" s="146" t="s">
        <v>186</v>
      </c>
      <c r="C303" s="67" t="s">
        <v>576</v>
      </c>
      <c r="D303" s="24">
        <v>3</v>
      </c>
      <c r="E303" s="24">
        <v>3</v>
      </c>
      <c r="F303" s="24"/>
      <c r="G303" s="24"/>
      <c r="H303" s="52"/>
      <c r="I303" s="52"/>
      <c r="J303" s="24">
        <v>3</v>
      </c>
      <c r="K303" s="24">
        <v>2</v>
      </c>
      <c r="L303" s="24"/>
      <c r="M303" s="24"/>
      <c r="N303" s="24"/>
      <c r="O303" s="52"/>
      <c r="P303" s="24">
        <v>1</v>
      </c>
      <c r="Q303" s="24"/>
      <c r="R303" s="24"/>
      <c r="S303" s="24"/>
      <c r="T303" s="24"/>
      <c r="U303" s="52"/>
      <c r="V303" s="52"/>
      <c r="W303" s="52"/>
      <c r="X303" s="52"/>
      <c r="Y303" s="52"/>
      <c r="Z303" s="52"/>
      <c r="AA303" s="52"/>
    </row>
    <row r="304" spans="1:27" ht="45" x14ac:dyDescent="0.25">
      <c r="A304" s="144" t="s">
        <v>206</v>
      </c>
      <c r="B304" s="146" t="s">
        <v>186</v>
      </c>
      <c r="C304" s="67" t="s">
        <v>435</v>
      </c>
      <c r="D304" s="24">
        <v>3</v>
      </c>
      <c r="E304" s="24"/>
      <c r="F304" s="24"/>
      <c r="G304" s="24"/>
      <c r="H304" s="52"/>
      <c r="I304" s="52"/>
      <c r="J304" s="24">
        <v>7</v>
      </c>
      <c r="K304" s="24"/>
      <c r="L304" s="24"/>
      <c r="M304" s="24"/>
      <c r="N304" s="24"/>
      <c r="O304" s="52"/>
      <c r="P304" s="24"/>
      <c r="Q304" s="24"/>
      <c r="R304" s="24"/>
      <c r="S304" s="24"/>
      <c r="T304" s="24"/>
      <c r="U304" s="52"/>
      <c r="V304" s="52"/>
      <c r="W304" s="52"/>
      <c r="X304" s="52"/>
      <c r="Y304" s="52"/>
      <c r="Z304" s="52"/>
      <c r="AA304" s="52"/>
    </row>
    <row r="305" spans="1:27" ht="30" x14ac:dyDescent="0.25">
      <c r="A305" s="144" t="s">
        <v>206</v>
      </c>
      <c r="B305" s="146" t="s">
        <v>186</v>
      </c>
      <c r="C305" s="133" t="s">
        <v>384</v>
      </c>
      <c r="D305" s="24">
        <v>3</v>
      </c>
      <c r="E305" s="24">
        <v>2</v>
      </c>
      <c r="F305" s="24"/>
      <c r="G305" s="24"/>
      <c r="H305" s="52"/>
      <c r="I305" s="52"/>
      <c r="J305" s="24">
        <v>3</v>
      </c>
      <c r="K305" s="24">
        <v>1</v>
      </c>
      <c r="L305" s="24"/>
      <c r="M305" s="24"/>
      <c r="N305" s="24"/>
      <c r="O305" s="52"/>
      <c r="P305" s="24">
        <v>1</v>
      </c>
      <c r="Q305" s="24">
        <v>1</v>
      </c>
      <c r="R305" s="24"/>
      <c r="S305" s="24"/>
      <c r="T305" s="24"/>
      <c r="U305" s="52"/>
      <c r="V305" s="52"/>
      <c r="W305" s="52"/>
      <c r="X305" s="52"/>
      <c r="Y305" s="52"/>
      <c r="Z305" s="52"/>
      <c r="AA305" s="52"/>
    </row>
    <row r="306" spans="1:27" ht="15.75" x14ac:dyDescent="0.25">
      <c r="A306" s="144" t="s">
        <v>206</v>
      </c>
      <c r="B306" s="146" t="s">
        <v>186</v>
      </c>
      <c r="C306" s="67" t="s">
        <v>578</v>
      </c>
      <c r="D306" s="24">
        <v>3</v>
      </c>
      <c r="E306" s="24">
        <v>3</v>
      </c>
      <c r="F306" s="24"/>
      <c r="G306" s="24"/>
      <c r="H306" s="52"/>
      <c r="I306" s="52"/>
      <c r="J306" s="24">
        <v>1</v>
      </c>
      <c r="K306" s="24">
        <v>7</v>
      </c>
      <c r="L306" s="24"/>
      <c r="M306" s="24"/>
      <c r="N306" s="24"/>
      <c r="O306" s="52"/>
      <c r="P306" s="24">
        <v>2</v>
      </c>
      <c r="Q306" s="24">
        <v>1</v>
      </c>
      <c r="R306" s="24"/>
      <c r="S306" s="24"/>
      <c r="T306" s="24"/>
      <c r="U306" s="52"/>
      <c r="V306" s="52"/>
      <c r="W306" s="52"/>
      <c r="X306" s="52"/>
      <c r="Y306" s="52"/>
      <c r="Z306" s="52"/>
      <c r="AA306" s="52"/>
    </row>
    <row r="307" spans="1:27" ht="30" x14ac:dyDescent="0.25">
      <c r="A307" s="144" t="s">
        <v>206</v>
      </c>
      <c r="B307" s="146" t="s">
        <v>186</v>
      </c>
      <c r="C307" s="67" t="s">
        <v>579</v>
      </c>
      <c r="D307" s="24">
        <v>3</v>
      </c>
      <c r="E307" s="24">
        <v>3</v>
      </c>
      <c r="F307" s="24"/>
      <c r="G307" s="24"/>
      <c r="H307" s="52"/>
      <c r="I307" s="52"/>
      <c r="J307" s="24">
        <v>3</v>
      </c>
      <c r="K307" s="24"/>
      <c r="L307" s="24"/>
      <c r="M307" s="24"/>
      <c r="N307" s="24"/>
      <c r="O307" s="52"/>
      <c r="P307" s="24">
        <v>6</v>
      </c>
      <c r="Q307" s="24"/>
      <c r="R307" s="24"/>
      <c r="S307" s="24"/>
      <c r="T307" s="24"/>
      <c r="U307" s="52"/>
      <c r="V307" s="52"/>
      <c r="W307" s="52"/>
      <c r="X307" s="52"/>
      <c r="Y307" s="52"/>
      <c r="Z307" s="52"/>
      <c r="AA307" s="52"/>
    </row>
    <row r="308" spans="1:27" ht="15.75" x14ac:dyDescent="0.25">
      <c r="A308" s="144" t="s">
        <v>206</v>
      </c>
      <c r="B308" s="146" t="s">
        <v>186</v>
      </c>
      <c r="C308" s="133" t="s">
        <v>580</v>
      </c>
      <c r="D308" s="24"/>
      <c r="E308" s="24"/>
      <c r="F308" s="24"/>
      <c r="G308" s="24"/>
      <c r="H308" s="52"/>
      <c r="I308" s="52"/>
      <c r="J308" s="24">
        <v>6</v>
      </c>
      <c r="K308" s="24">
        <v>4</v>
      </c>
      <c r="L308" s="24"/>
      <c r="M308" s="24"/>
      <c r="N308" s="24"/>
      <c r="O308" s="52"/>
      <c r="P308" s="24">
        <v>2</v>
      </c>
      <c r="Q308" s="24"/>
      <c r="R308" s="24"/>
      <c r="S308" s="24"/>
      <c r="T308" s="24"/>
      <c r="U308" s="52"/>
      <c r="V308" s="52"/>
      <c r="W308" s="52"/>
      <c r="X308" s="52"/>
      <c r="Y308" s="52"/>
      <c r="Z308" s="52"/>
      <c r="AA308" s="52"/>
    </row>
    <row r="309" spans="1:27" ht="45" x14ac:dyDescent="0.25">
      <c r="A309" s="144" t="s">
        <v>206</v>
      </c>
      <c r="B309" s="146" t="s">
        <v>186</v>
      </c>
      <c r="C309" s="133" t="s">
        <v>584</v>
      </c>
      <c r="D309" s="24">
        <v>3</v>
      </c>
      <c r="E309" s="24">
        <v>3</v>
      </c>
      <c r="F309" s="24"/>
      <c r="G309" s="24"/>
      <c r="H309" s="52"/>
      <c r="I309" s="52"/>
      <c r="J309" s="24">
        <v>1</v>
      </c>
      <c r="K309" s="24">
        <v>6</v>
      </c>
      <c r="L309" s="24"/>
      <c r="M309" s="24"/>
      <c r="N309" s="24"/>
      <c r="O309" s="52"/>
      <c r="P309" s="24">
        <v>2</v>
      </c>
      <c r="Q309" s="24">
        <v>1</v>
      </c>
      <c r="R309" s="24"/>
      <c r="S309" s="24"/>
      <c r="T309" s="24"/>
      <c r="U309" s="52"/>
      <c r="V309" s="52"/>
      <c r="W309" s="52"/>
      <c r="X309" s="52"/>
      <c r="Y309" s="52"/>
      <c r="Z309" s="52"/>
      <c r="AA309" s="52"/>
    </row>
    <row r="310" spans="1:27" ht="30" x14ac:dyDescent="0.25">
      <c r="A310" s="144" t="s">
        <v>206</v>
      </c>
      <c r="B310" s="146" t="s">
        <v>186</v>
      </c>
      <c r="C310" s="67" t="s">
        <v>358</v>
      </c>
      <c r="D310" s="24">
        <v>5</v>
      </c>
      <c r="E310" s="24">
        <v>5</v>
      </c>
      <c r="F310" s="24"/>
      <c r="G310" s="24"/>
      <c r="H310" s="52"/>
      <c r="I310" s="52"/>
      <c r="J310" s="24">
        <v>8</v>
      </c>
      <c r="K310" s="24">
        <v>55</v>
      </c>
      <c r="L310" s="24"/>
      <c r="M310" s="24"/>
      <c r="N310" s="24"/>
      <c r="O310" s="52"/>
      <c r="P310" s="24">
        <v>21</v>
      </c>
      <c r="Q310" s="24">
        <v>17</v>
      </c>
      <c r="R310" s="24"/>
      <c r="S310" s="24"/>
      <c r="T310" s="24"/>
      <c r="U310" s="52"/>
      <c r="V310" s="52"/>
      <c r="W310" s="52"/>
      <c r="X310" s="52"/>
      <c r="Y310" s="52"/>
      <c r="Z310" s="52"/>
      <c r="AA310" s="52"/>
    </row>
    <row r="311" spans="1:27" ht="15.75" x14ac:dyDescent="0.25">
      <c r="A311" s="145" t="s">
        <v>206</v>
      </c>
      <c r="B311" s="170"/>
      <c r="C311" s="116" t="s">
        <v>601</v>
      </c>
      <c r="D311" s="51">
        <f>SUM(D240:D310)</f>
        <v>406</v>
      </c>
      <c r="E311" s="51">
        <f>SUM(E240:E310)</f>
        <v>436</v>
      </c>
      <c r="F311" s="51">
        <f>SUM(F240:F310)</f>
        <v>339</v>
      </c>
      <c r="G311" s="51">
        <f>SUM(G240:G310)</f>
        <v>321</v>
      </c>
      <c r="H311" s="51"/>
      <c r="I311" s="51"/>
      <c r="J311" s="51">
        <f>SUM(J240:J310)</f>
        <v>1075</v>
      </c>
      <c r="K311" s="51">
        <f>SUM(K240:K310)</f>
        <v>1299</v>
      </c>
      <c r="L311" s="51">
        <f>SUM(L240:L310)</f>
        <v>899</v>
      </c>
      <c r="M311" s="51">
        <f>SUM(M240:M310)</f>
        <v>882</v>
      </c>
      <c r="N311" s="51"/>
      <c r="O311" s="51"/>
      <c r="P311" s="51">
        <f>SUM(P240:P310)</f>
        <v>135</v>
      </c>
      <c r="Q311" s="51">
        <f>SUM(Q240:Q310)</f>
        <v>495</v>
      </c>
      <c r="R311" s="34">
        <f>SUM(R240:R310)</f>
        <v>477</v>
      </c>
      <c r="S311" s="34">
        <f>SUM(S240:S310)</f>
        <v>412</v>
      </c>
      <c r="T311" s="34">
        <f>SUM(T240:T310)</f>
        <v>534</v>
      </c>
      <c r="U311" s="51"/>
      <c r="V311" s="51"/>
      <c r="W311" s="51"/>
      <c r="X311" s="51"/>
      <c r="Y311" s="51"/>
      <c r="Z311" s="51"/>
      <c r="AA311" s="51"/>
    </row>
    <row r="312" spans="1:27" ht="78.75" x14ac:dyDescent="0.25">
      <c r="A312" s="5" t="s">
        <v>12</v>
      </c>
      <c r="B312" s="146" t="s">
        <v>185</v>
      </c>
    </row>
    <row r="313" spans="1:27" ht="94.5" x14ac:dyDescent="0.25">
      <c r="A313" s="5" t="s">
        <v>13</v>
      </c>
      <c r="B313" s="146" t="s">
        <v>185</v>
      </c>
    </row>
    <row r="314" spans="1:27" ht="94.5" x14ac:dyDescent="0.25">
      <c r="A314" s="5" t="s">
        <v>14</v>
      </c>
      <c r="B314" s="146" t="s">
        <v>185</v>
      </c>
    </row>
    <row r="315" spans="1:27" ht="94.5" x14ac:dyDescent="0.25">
      <c r="A315" s="5" t="s">
        <v>15</v>
      </c>
      <c r="B315" s="146" t="s">
        <v>185</v>
      </c>
    </row>
    <row r="316" spans="1:27" x14ac:dyDescent="0.25">
      <c r="A316" s="146" t="s">
        <v>693</v>
      </c>
      <c r="B316" s="146" t="s">
        <v>185</v>
      </c>
      <c r="C316" s="146" t="s">
        <v>674</v>
      </c>
      <c r="D316" s="146">
        <v>25</v>
      </c>
      <c r="E316" s="146">
        <v>24</v>
      </c>
      <c r="F316" s="146">
        <v>20</v>
      </c>
      <c r="G316" s="146">
        <v>22</v>
      </c>
      <c r="H316" s="146">
        <v>17</v>
      </c>
      <c r="I316" s="146"/>
      <c r="J316" s="146">
        <v>86</v>
      </c>
      <c r="K316" s="146">
        <v>74</v>
      </c>
      <c r="L316" s="146">
        <v>55</v>
      </c>
      <c r="M316" s="146">
        <v>49</v>
      </c>
      <c r="N316" s="146">
        <v>41</v>
      </c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>
        <v>0</v>
      </c>
    </row>
    <row r="317" spans="1:27" x14ac:dyDescent="0.25">
      <c r="A317" s="146" t="s">
        <v>693</v>
      </c>
      <c r="B317" s="146" t="s">
        <v>185</v>
      </c>
      <c r="C317" s="146" t="s">
        <v>694</v>
      </c>
      <c r="D317" s="146">
        <v>13</v>
      </c>
      <c r="E317" s="146">
        <v>15</v>
      </c>
      <c r="F317" s="146">
        <v>12</v>
      </c>
      <c r="G317" s="146">
        <v>14</v>
      </c>
      <c r="H317" s="146">
        <v>18</v>
      </c>
      <c r="I317" s="146"/>
      <c r="J317" s="146">
        <v>65</v>
      </c>
      <c r="K317" s="146">
        <v>42</v>
      </c>
      <c r="L317" s="146">
        <v>44</v>
      </c>
      <c r="M317" s="146">
        <v>47</v>
      </c>
      <c r="N317" s="146">
        <v>41</v>
      </c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</row>
    <row r="318" spans="1:27" x14ac:dyDescent="0.25">
      <c r="A318" s="146" t="s">
        <v>693</v>
      </c>
      <c r="B318" s="146" t="s">
        <v>185</v>
      </c>
      <c r="C318" s="146" t="s">
        <v>676</v>
      </c>
      <c r="D318" s="146">
        <v>26</v>
      </c>
      <c r="E318" s="146">
        <v>27</v>
      </c>
      <c r="F318" s="146">
        <v>21</v>
      </c>
      <c r="G318" s="146">
        <v>21</v>
      </c>
      <c r="H318" s="146">
        <v>18</v>
      </c>
      <c r="I318" s="146"/>
      <c r="J318" s="146">
        <v>19</v>
      </c>
      <c r="K318" s="146">
        <v>15</v>
      </c>
      <c r="L318" s="146">
        <v>11</v>
      </c>
      <c r="M318" s="146">
        <v>5</v>
      </c>
      <c r="N318" s="146">
        <v>7</v>
      </c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</row>
    <row r="319" spans="1:27" ht="45" x14ac:dyDescent="0.25">
      <c r="A319" s="146" t="s">
        <v>693</v>
      </c>
      <c r="B319" s="146" t="s">
        <v>185</v>
      </c>
      <c r="C319" s="146" t="s">
        <v>695</v>
      </c>
      <c r="D319" s="146">
        <v>14</v>
      </c>
      <c r="E319" s="146">
        <v>14</v>
      </c>
      <c r="F319" s="146">
        <v>13</v>
      </c>
      <c r="G319" s="146">
        <v>10</v>
      </c>
      <c r="H319" s="146">
        <v>6</v>
      </c>
      <c r="I319" s="146"/>
      <c r="J319" s="146">
        <v>7</v>
      </c>
      <c r="K319" s="146">
        <v>2</v>
      </c>
      <c r="L319" s="146">
        <v>2</v>
      </c>
      <c r="M319" s="146">
        <v>9</v>
      </c>
      <c r="N319" s="146">
        <v>4</v>
      </c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</row>
    <row r="320" spans="1:27" ht="30" x14ac:dyDescent="0.25">
      <c r="A320" s="146" t="s">
        <v>693</v>
      </c>
      <c r="B320" s="146" t="s">
        <v>185</v>
      </c>
      <c r="C320" s="146" t="s">
        <v>696</v>
      </c>
      <c r="D320" s="146">
        <v>16</v>
      </c>
      <c r="E320" s="146">
        <v>20</v>
      </c>
      <c r="F320" s="146">
        <v>19</v>
      </c>
      <c r="G320" s="146">
        <v>20</v>
      </c>
      <c r="H320" s="146"/>
      <c r="I320" s="146"/>
      <c r="J320" s="146">
        <v>45</v>
      </c>
      <c r="K320" s="146">
        <v>16</v>
      </c>
      <c r="L320" s="146">
        <v>23</v>
      </c>
      <c r="M320" s="146">
        <v>20</v>
      </c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</row>
    <row r="321" spans="1:27" ht="45" x14ac:dyDescent="0.25">
      <c r="A321" s="146" t="s">
        <v>693</v>
      </c>
      <c r="B321" s="146" t="s">
        <v>185</v>
      </c>
      <c r="C321" s="146" t="s">
        <v>697</v>
      </c>
      <c r="D321" s="146"/>
      <c r="E321" s="146"/>
      <c r="F321" s="146"/>
      <c r="G321" s="146"/>
      <c r="H321" s="146"/>
      <c r="I321" s="146"/>
      <c r="J321" s="146">
        <v>9</v>
      </c>
      <c r="K321" s="146">
        <v>7</v>
      </c>
      <c r="L321" s="146">
        <v>6</v>
      </c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</row>
    <row r="322" spans="1:27" x14ac:dyDescent="0.25">
      <c r="A322" s="146" t="s">
        <v>693</v>
      </c>
      <c r="B322" s="146" t="s">
        <v>185</v>
      </c>
      <c r="C322" s="146" t="s">
        <v>422</v>
      </c>
      <c r="D322" s="146"/>
      <c r="E322" s="146"/>
      <c r="F322" s="146"/>
      <c r="G322" s="146"/>
      <c r="H322" s="146"/>
      <c r="I322" s="146"/>
      <c r="J322" s="146"/>
      <c r="K322" s="146"/>
      <c r="L322" s="146"/>
      <c r="M322" s="146">
        <v>8</v>
      </c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</row>
    <row r="323" spans="1:27" x14ac:dyDescent="0.25">
      <c r="A323" s="146" t="s">
        <v>693</v>
      </c>
      <c r="B323" s="146" t="s">
        <v>185</v>
      </c>
      <c r="C323" s="146" t="s">
        <v>678</v>
      </c>
      <c r="D323" s="146">
        <v>87</v>
      </c>
      <c r="E323" s="146">
        <v>94</v>
      </c>
      <c r="F323" s="146">
        <v>96</v>
      </c>
      <c r="G323" s="146">
        <v>101</v>
      </c>
      <c r="H323" s="146">
        <v>19</v>
      </c>
      <c r="I323" s="146"/>
      <c r="J323" s="146">
        <v>103</v>
      </c>
      <c r="K323" s="146">
        <v>182</v>
      </c>
      <c r="L323" s="146">
        <v>173</v>
      </c>
      <c r="M323" s="146">
        <v>129</v>
      </c>
      <c r="N323" s="146">
        <v>10</v>
      </c>
      <c r="O323" s="146"/>
      <c r="P323" s="146">
        <v>18</v>
      </c>
      <c r="Q323" s="146">
        <v>128</v>
      </c>
      <c r="R323" s="146">
        <v>150</v>
      </c>
      <c r="S323" s="146">
        <v>137</v>
      </c>
      <c r="T323" s="146">
        <v>168</v>
      </c>
      <c r="U323" s="146"/>
      <c r="V323" s="146"/>
      <c r="W323" s="146"/>
      <c r="X323" s="146"/>
      <c r="Y323" s="146"/>
      <c r="Z323" s="146"/>
      <c r="AA323" s="146"/>
    </row>
    <row r="324" spans="1:27" ht="30" x14ac:dyDescent="0.25">
      <c r="A324" s="146" t="s">
        <v>693</v>
      </c>
      <c r="B324" s="146" t="s">
        <v>185</v>
      </c>
      <c r="C324" s="146" t="s">
        <v>361</v>
      </c>
      <c r="D324" s="146">
        <v>22</v>
      </c>
      <c r="E324" s="146">
        <v>20</v>
      </c>
      <c r="F324" s="146">
        <v>14</v>
      </c>
      <c r="G324" s="146">
        <v>24</v>
      </c>
      <c r="H324" s="146"/>
      <c r="I324" s="146"/>
      <c r="J324" s="146">
        <v>7</v>
      </c>
      <c r="K324" s="146">
        <v>15</v>
      </c>
      <c r="L324" s="146">
        <v>12</v>
      </c>
      <c r="M324" s="146">
        <v>10</v>
      </c>
      <c r="N324" s="146"/>
      <c r="O324" s="146"/>
      <c r="P324" s="146"/>
      <c r="Q324" s="146">
        <v>10</v>
      </c>
      <c r="R324" s="146">
        <v>2</v>
      </c>
      <c r="S324" s="146">
        <v>3</v>
      </c>
      <c r="T324" s="146"/>
      <c r="U324" s="146"/>
      <c r="V324" s="146"/>
      <c r="W324" s="146"/>
      <c r="X324" s="146"/>
      <c r="Y324" s="146"/>
      <c r="Z324" s="146"/>
      <c r="AA324" s="146"/>
    </row>
    <row r="325" spans="1:27" ht="30" x14ac:dyDescent="0.25">
      <c r="A325" s="146" t="s">
        <v>693</v>
      </c>
      <c r="B325" s="146" t="s">
        <v>185</v>
      </c>
      <c r="C325" s="146" t="s">
        <v>698</v>
      </c>
      <c r="D325" s="146">
        <v>10</v>
      </c>
      <c r="E325" s="146">
        <v>14</v>
      </c>
      <c r="F325" s="146">
        <v>11</v>
      </c>
      <c r="G325" s="146">
        <v>14</v>
      </c>
      <c r="H325" s="146"/>
      <c r="I325" s="146"/>
      <c r="J325" s="146">
        <v>27</v>
      </c>
      <c r="K325" s="146">
        <v>53</v>
      </c>
      <c r="L325" s="146">
        <v>54</v>
      </c>
      <c r="M325" s="146">
        <v>52</v>
      </c>
      <c r="N325" s="146"/>
      <c r="O325" s="146"/>
      <c r="P325" s="146">
        <v>8</v>
      </c>
      <c r="Q325" s="146">
        <v>32</v>
      </c>
      <c r="R325" s="146">
        <v>56</v>
      </c>
      <c r="S325" s="146">
        <v>46</v>
      </c>
      <c r="T325" s="146">
        <v>41</v>
      </c>
      <c r="U325" s="146"/>
      <c r="V325" s="146"/>
      <c r="W325" s="146"/>
      <c r="X325" s="146"/>
      <c r="Y325" s="146"/>
      <c r="Z325" s="146"/>
      <c r="AA325" s="146"/>
    </row>
    <row r="326" spans="1:27" ht="45" x14ac:dyDescent="0.25">
      <c r="A326" s="146" t="s">
        <v>693</v>
      </c>
      <c r="B326" s="146" t="s">
        <v>185</v>
      </c>
      <c r="C326" s="146" t="s">
        <v>680</v>
      </c>
      <c r="D326" s="146">
        <v>10</v>
      </c>
      <c r="E326" s="146">
        <v>14</v>
      </c>
      <c r="F326" s="146">
        <v>12</v>
      </c>
      <c r="G326" s="146">
        <v>10</v>
      </c>
      <c r="H326" s="146"/>
      <c r="I326" s="146"/>
      <c r="J326" s="146">
        <v>2</v>
      </c>
      <c r="K326" s="146">
        <v>23</v>
      </c>
      <c r="L326" s="146">
        <v>8</v>
      </c>
      <c r="M326" s="146">
        <v>6</v>
      </c>
      <c r="N326" s="146"/>
      <c r="O326" s="146"/>
      <c r="P326" s="146"/>
      <c r="Q326" s="146"/>
      <c r="R326" s="146">
        <v>8</v>
      </c>
      <c r="S326" s="146">
        <v>2</v>
      </c>
      <c r="T326" s="146">
        <v>13</v>
      </c>
      <c r="U326" s="146"/>
      <c r="V326" s="146"/>
      <c r="W326" s="146"/>
      <c r="X326" s="146"/>
      <c r="Y326" s="146"/>
      <c r="Z326" s="146"/>
      <c r="AA326" s="146"/>
    </row>
    <row r="327" spans="1:27" ht="45" x14ac:dyDescent="0.25">
      <c r="A327" s="146" t="s">
        <v>693</v>
      </c>
      <c r="B327" s="146" t="s">
        <v>185</v>
      </c>
      <c r="C327" s="146" t="s">
        <v>699</v>
      </c>
      <c r="D327" s="146">
        <v>10</v>
      </c>
      <c r="E327" s="146">
        <v>8</v>
      </c>
      <c r="F327" s="146">
        <v>9</v>
      </c>
      <c r="G327" s="146"/>
      <c r="H327" s="146"/>
      <c r="I327" s="146"/>
      <c r="J327" s="146">
        <v>1</v>
      </c>
      <c r="K327" s="146">
        <v>2</v>
      </c>
      <c r="L327" s="146">
        <v>5</v>
      </c>
      <c r="M327" s="146"/>
      <c r="N327" s="146"/>
      <c r="O327" s="146"/>
      <c r="P327" s="146"/>
      <c r="Q327" s="146">
        <v>6</v>
      </c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</row>
    <row r="328" spans="1:27" x14ac:dyDescent="0.25">
      <c r="A328" s="146" t="s">
        <v>693</v>
      </c>
      <c r="B328" s="146" t="s">
        <v>185</v>
      </c>
      <c r="C328" s="146" t="s">
        <v>428</v>
      </c>
      <c r="D328" s="146"/>
      <c r="E328" s="146"/>
      <c r="F328" s="146"/>
      <c r="G328" s="146"/>
      <c r="H328" s="146"/>
      <c r="I328" s="146"/>
      <c r="J328" s="146">
        <v>61</v>
      </c>
      <c r="K328" s="146">
        <v>86</v>
      </c>
      <c r="L328" s="146">
        <v>59</v>
      </c>
      <c r="M328" s="146">
        <v>67</v>
      </c>
      <c r="N328" s="146"/>
      <c r="O328" s="146"/>
      <c r="P328" s="146"/>
      <c r="Q328" s="146">
        <v>75</v>
      </c>
      <c r="R328" s="146">
        <v>76</v>
      </c>
      <c r="S328" s="146">
        <v>70</v>
      </c>
      <c r="T328" s="146">
        <v>91</v>
      </c>
      <c r="U328" s="146"/>
      <c r="V328" s="146"/>
      <c r="W328" s="146"/>
      <c r="X328" s="146"/>
      <c r="Y328" s="146"/>
      <c r="Z328" s="146"/>
      <c r="AA328" s="146"/>
    </row>
    <row r="329" spans="1:27" x14ac:dyDescent="0.25">
      <c r="A329" s="146" t="s">
        <v>693</v>
      </c>
      <c r="B329" s="146" t="s">
        <v>185</v>
      </c>
      <c r="C329" s="146" t="s">
        <v>256</v>
      </c>
      <c r="D329" s="146"/>
      <c r="E329" s="146"/>
      <c r="F329" s="146"/>
      <c r="G329" s="146"/>
      <c r="H329" s="146"/>
      <c r="I329" s="146"/>
      <c r="J329" s="146">
        <v>9</v>
      </c>
      <c r="K329" s="146">
        <v>25</v>
      </c>
      <c r="L329" s="146">
        <v>9</v>
      </c>
      <c r="M329" s="146">
        <v>7</v>
      </c>
      <c r="N329" s="146"/>
      <c r="O329" s="146"/>
      <c r="P329" s="146">
        <v>7</v>
      </c>
      <c r="Q329" s="146">
        <v>5</v>
      </c>
      <c r="R329" s="146">
        <v>6</v>
      </c>
      <c r="S329" s="146">
        <v>9</v>
      </c>
      <c r="T329" s="146">
        <v>5</v>
      </c>
      <c r="U329" s="146"/>
      <c r="V329" s="146"/>
      <c r="W329" s="146"/>
      <c r="X329" s="146"/>
      <c r="Y329" s="146"/>
      <c r="Z329" s="146"/>
      <c r="AA329" s="146"/>
    </row>
    <row r="330" spans="1:27" x14ac:dyDescent="0.25">
      <c r="A330" s="146" t="s">
        <v>693</v>
      </c>
      <c r="B330" s="146" t="s">
        <v>185</v>
      </c>
      <c r="C330" s="146" t="s">
        <v>254</v>
      </c>
      <c r="D330" s="146"/>
      <c r="E330" s="146"/>
      <c r="F330" s="146"/>
      <c r="G330" s="146"/>
      <c r="H330" s="146"/>
      <c r="I330" s="146"/>
      <c r="J330" s="146"/>
      <c r="K330" s="146">
        <v>11</v>
      </c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</row>
    <row r="331" spans="1:27" ht="30" x14ac:dyDescent="0.25">
      <c r="A331" s="146" t="s">
        <v>693</v>
      </c>
      <c r="B331" s="146" t="s">
        <v>185</v>
      </c>
      <c r="C331" s="146" t="s">
        <v>682</v>
      </c>
      <c r="D331" s="146">
        <v>17</v>
      </c>
      <c r="E331" s="146">
        <v>19</v>
      </c>
      <c r="F331" s="146">
        <v>14</v>
      </c>
      <c r="G331" s="146">
        <v>21</v>
      </c>
      <c r="H331" s="146"/>
      <c r="I331" s="146"/>
      <c r="J331" s="146">
        <v>36</v>
      </c>
      <c r="K331" s="146">
        <v>22</v>
      </c>
      <c r="L331" s="146">
        <v>19</v>
      </c>
      <c r="M331" s="146">
        <v>34</v>
      </c>
      <c r="N331" s="146"/>
      <c r="O331" s="146"/>
      <c r="P331" s="146">
        <v>4</v>
      </c>
      <c r="Q331" s="146">
        <v>12</v>
      </c>
      <c r="R331" s="146">
        <v>11</v>
      </c>
      <c r="S331" s="146">
        <v>20</v>
      </c>
      <c r="T331" s="146">
        <v>17</v>
      </c>
      <c r="U331" s="146"/>
      <c r="V331" s="146"/>
      <c r="W331" s="146"/>
      <c r="X331" s="146"/>
      <c r="Y331" s="146"/>
      <c r="Z331" s="146"/>
      <c r="AA331" s="146"/>
    </row>
    <row r="332" spans="1:27" x14ac:dyDescent="0.25">
      <c r="A332" s="146" t="s">
        <v>693</v>
      </c>
      <c r="B332" s="146" t="s">
        <v>185</v>
      </c>
      <c r="C332" s="146" t="s">
        <v>700</v>
      </c>
      <c r="D332" s="146">
        <v>14</v>
      </c>
      <c r="E332" s="146">
        <v>12</v>
      </c>
      <c r="F332" s="146">
        <v>11</v>
      </c>
      <c r="G332" s="146"/>
      <c r="H332" s="146"/>
      <c r="I332" s="146"/>
      <c r="J332" s="146">
        <v>13</v>
      </c>
      <c r="K332" s="146">
        <v>22</v>
      </c>
      <c r="L332" s="146">
        <v>16</v>
      </c>
      <c r="M332" s="146">
        <v>18</v>
      </c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</row>
    <row r="333" spans="1:27" ht="30" x14ac:dyDescent="0.25">
      <c r="A333" s="146" t="s">
        <v>693</v>
      </c>
      <c r="B333" s="146" t="s">
        <v>185</v>
      </c>
      <c r="C333" s="146" t="s">
        <v>683</v>
      </c>
      <c r="D333" s="146">
        <v>17</v>
      </c>
      <c r="E333" s="146">
        <v>19</v>
      </c>
      <c r="F333" s="146">
        <v>20</v>
      </c>
      <c r="G333" s="146">
        <v>19</v>
      </c>
      <c r="H333" s="146"/>
      <c r="I333" s="146"/>
      <c r="J333" s="146">
        <v>16</v>
      </c>
      <c r="K333" s="146">
        <v>33</v>
      </c>
      <c r="L333" s="146">
        <v>14</v>
      </c>
      <c r="M333" s="146">
        <v>20</v>
      </c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>
        <v>0</v>
      </c>
    </row>
    <row r="334" spans="1:27" x14ac:dyDescent="0.25">
      <c r="A334" s="146" t="s">
        <v>693</v>
      </c>
      <c r="B334" s="146" t="s">
        <v>185</v>
      </c>
      <c r="C334" s="146" t="s">
        <v>701</v>
      </c>
      <c r="D334" s="146">
        <v>14</v>
      </c>
      <c r="E334" s="146">
        <v>16</v>
      </c>
      <c r="F334" s="146">
        <v>14</v>
      </c>
      <c r="G334" s="146"/>
      <c r="H334" s="146"/>
      <c r="I334" s="146"/>
      <c r="J334" s="146">
        <v>86</v>
      </c>
      <c r="K334" s="146">
        <v>43</v>
      </c>
      <c r="L334" s="146">
        <v>25</v>
      </c>
      <c r="M334" s="146">
        <v>9</v>
      </c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</row>
    <row r="335" spans="1:27" x14ac:dyDescent="0.25">
      <c r="A335" s="146" t="s">
        <v>693</v>
      </c>
      <c r="B335" s="146" t="s">
        <v>185</v>
      </c>
      <c r="C335" s="146" t="s">
        <v>606</v>
      </c>
      <c r="D335" s="146">
        <v>18</v>
      </c>
      <c r="E335" s="146">
        <v>15</v>
      </c>
      <c r="F335" s="146">
        <v>15</v>
      </c>
      <c r="G335" s="146"/>
      <c r="H335" s="146"/>
      <c r="I335" s="146"/>
      <c r="J335" s="146">
        <v>10</v>
      </c>
      <c r="K335" s="146">
        <v>23</v>
      </c>
      <c r="L335" s="146">
        <v>27</v>
      </c>
      <c r="M335" s="146">
        <v>24</v>
      </c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</row>
    <row r="336" spans="1:27" ht="30" x14ac:dyDescent="0.25">
      <c r="A336" s="146" t="s">
        <v>693</v>
      </c>
      <c r="B336" s="146" t="s">
        <v>185</v>
      </c>
      <c r="C336" s="146" t="s">
        <v>685</v>
      </c>
      <c r="D336" s="146">
        <v>8</v>
      </c>
      <c r="E336" s="146">
        <v>10</v>
      </c>
      <c r="F336" s="146">
        <v>9</v>
      </c>
      <c r="G336" s="146">
        <v>13</v>
      </c>
      <c r="H336" s="146"/>
      <c r="I336" s="146"/>
      <c r="J336" s="146">
        <v>11</v>
      </c>
      <c r="K336" s="146">
        <v>18</v>
      </c>
      <c r="L336" s="146">
        <v>8</v>
      </c>
      <c r="M336" s="146">
        <v>8</v>
      </c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</row>
    <row r="337" spans="1:27" x14ac:dyDescent="0.25">
      <c r="A337" s="146" t="s">
        <v>693</v>
      </c>
      <c r="B337" s="146" t="s">
        <v>185</v>
      </c>
      <c r="C337" s="146" t="s">
        <v>578</v>
      </c>
      <c r="D337" s="146">
        <v>9</v>
      </c>
      <c r="E337" s="146">
        <v>9</v>
      </c>
      <c r="F337" s="146"/>
      <c r="G337" s="146"/>
      <c r="H337" s="146"/>
      <c r="I337" s="146"/>
      <c r="J337" s="146">
        <v>10</v>
      </c>
      <c r="K337" s="146">
        <v>20</v>
      </c>
      <c r="L337" s="146">
        <v>14</v>
      </c>
      <c r="M337" s="146">
        <v>11</v>
      </c>
      <c r="N337" s="146"/>
      <c r="O337" s="146"/>
      <c r="P337" s="146"/>
      <c r="Q337" s="146"/>
      <c r="R337" s="146">
        <v>4</v>
      </c>
      <c r="S337" s="146"/>
      <c r="T337" s="146"/>
      <c r="U337" s="146"/>
      <c r="V337" s="146"/>
      <c r="W337" s="146"/>
      <c r="X337" s="146"/>
      <c r="Y337" s="146"/>
      <c r="Z337" s="146"/>
      <c r="AA337" s="146"/>
    </row>
    <row r="338" spans="1:27" ht="30" x14ac:dyDescent="0.25">
      <c r="A338" s="146" t="s">
        <v>693</v>
      </c>
      <c r="B338" s="146" t="s">
        <v>185</v>
      </c>
      <c r="C338" s="146" t="s">
        <v>505</v>
      </c>
      <c r="D338" s="146"/>
      <c r="E338" s="146"/>
      <c r="F338" s="146"/>
      <c r="G338" s="146"/>
      <c r="H338" s="146"/>
      <c r="I338" s="146"/>
      <c r="J338" s="146"/>
      <c r="K338" s="146"/>
      <c r="L338" s="146"/>
      <c r="M338" s="146">
        <v>7</v>
      </c>
      <c r="N338" s="146"/>
      <c r="O338" s="146"/>
      <c r="P338" s="146"/>
      <c r="Q338" s="146">
        <v>2</v>
      </c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</row>
    <row r="339" spans="1:27" ht="30" x14ac:dyDescent="0.25">
      <c r="A339" s="146" t="s">
        <v>693</v>
      </c>
      <c r="B339" s="146" t="s">
        <v>185</v>
      </c>
      <c r="C339" s="146" t="s">
        <v>702</v>
      </c>
      <c r="D339" s="146">
        <v>12</v>
      </c>
      <c r="E339" s="146">
        <v>11</v>
      </c>
      <c r="F339" s="146">
        <v>11</v>
      </c>
      <c r="G339" s="146">
        <v>3</v>
      </c>
      <c r="H339" s="146"/>
      <c r="I339" s="146"/>
      <c r="J339" s="146"/>
      <c r="K339" s="146"/>
      <c r="L339" s="146"/>
      <c r="M339" s="146">
        <v>1</v>
      </c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</row>
    <row r="340" spans="1:27" ht="30" x14ac:dyDescent="0.25">
      <c r="A340" s="146" t="s">
        <v>693</v>
      </c>
      <c r="B340" s="146" t="s">
        <v>185</v>
      </c>
      <c r="C340" s="146" t="s">
        <v>703</v>
      </c>
      <c r="D340" s="146"/>
      <c r="E340" s="146">
        <v>9</v>
      </c>
      <c r="F340" s="146">
        <v>5</v>
      </c>
      <c r="G340" s="146"/>
      <c r="H340" s="146"/>
      <c r="I340" s="146"/>
      <c r="J340" s="146">
        <v>1</v>
      </c>
      <c r="K340" s="146">
        <v>2</v>
      </c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</row>
    <row r="341" spans="1:27" x14ac:dyDescent="0.25">
      <c r="A341" s="146" t="s">
        <v>693</v>
      </c>
      <c r="B341" s="146" t="s">
        <v>185</v>
      </c>
      <c r="C341" s="146" t="s">
        <v>704</v>
      </c>
      <c r="D341" s="146"/>
      <c r="E341" s="146"/>
      <c r="F341" s="146"/>
      <c r="G341" s="146"/>
      <c r="H341" s="146"/>
      <c r="I341" s="146"/>
      <c r="J341" s="146"/>
      <c r="K341" s="146">
        <v>17</v>
      </c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</row>
    <row r="342" spans="1:27" x14ac:dyDescent="0.25">
      <c r="A342" s="146" t="s">
        <v>693</v>
      </c>
      <c r="B342" s="146" t="s">
        <v>185</v>
      </c>
      <c r="C342" s="146" t="s">
        <v>687</v>
      </c>
      <c r="D342" s="146"/>
      <c r="E342" s="146"/>
      <c r="F342" s="146"/>
      <c r="G342" s="146"/>
      <c r="H342" s="146"/>
      <c r="I342" s="146"/>
      <c r="J342" s="146">
        <v>15</v>
      </c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</row>
    <row r="343" spans="1:27" x14ac:dyDescent="0.25">
      <c r="A343" s="146" t="s">
        <v>693</v>
      </c>
      <c r="B343" s="146" t="s">
        <v>266</v>
      </c>
      <c r="C343" s="146" t="s">
        <v>705</v>
      </c>
      <c r="D343" s="146">
        <v>10</v>
      </c>
      <c r="E343" s="146">
        <v>10</v>
      </c>
      <c r="F343" s="146">
        <v>7</v>
      </c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</row>
    <row r="344" spans="1:27" x14ac:dyDescent="0.25">
      <c r="A344" s="146" t="s">
        <v>693</v>
      </c>
      <c r="B344" s="146" t="s">
        <v>186</v>
      </c>
      <c r="C344" s="146" t="s">
        <v>674</v>
      </c>
      <c r="D344" s="146">
        <v>10</v>
      </c>
      <c r="E344" s="146">
        <v>8</v>
      </c>
      <c r="F344" s="146"/>
      <c r="G344" s="146"/>
      <c r="H344" s="146"/>
      <c r="I344" s="146"/>
      <c r="J344" s="146">
        <v>13</v>
      </c>
      <c r="K344" s="146">
        <v>5</v>
      </c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</row>
    <row r="345" spans="1:27" x14ac:dyDescent="0.25">
      <c r="A345" s="146" t="s">
        <v>693</v>
      </c>
      <c r="B345" s="146" t="s">
        <v>186</v>
      </c>
      <c r="C345" s="146" t="s">
        <v>463</v>
      </c>
      <c r="D345" s="146"/>
      <c r="E345" s="146"/>
      <c r="F345" s="146"/>
      <c r="G345" s="146"/>
      <c r="H345" s="146"/>
      <c r="I345" s="146"/>
      <c r="J345" s="146">
        <v>4</v>
      </c>
      <c r="K345" s="146">
        <v>3</v>
      </c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</row>
    <row r="346" spans="1:27" ht="30" x14ac:dyDescent="0.25">
      <c r="A346" s="146" t="s">
        <v>693</v>
      </c>
      <c r="B346" s="146" t="s">
        <v>186</v>
      </c>
      <c r="C346" s="146" t="s">
        <v>679</v>
      </c>
      <c r="D346" s="146">
        <v>5</v>
      </c>
      <c r="E346" s="146">
        <v>5</v>
      </c>
      <c r="F346" s="146"/>
      <c r="G346" s="146"/>
      <c r="H346" s="146"/>
      <c r="I346" s="146"/>
      <c r="J346" s="146">
        <v>3</v>
      </c>
      <c r="K346" s="146">
        <v>2</v>
      </c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</row>
    <row r="347" spans="1:27" x14ac:dyDescent="0.25">
      <c r="A347" s="146" t="s">
        <v>693</v>
      </c>
      <c r="B347" s="146" t="s">
        <v>186</v>
      </c>
      <c r="C347" s="146" t="s">
        <v>676</v>
      </c>
      <c r="D347" s="146">
        <v>5</v>
      </c>
      <c r="E347" s="146"/>
      <c r="F347" s="146"/>
      <c r="G347" s="146"/>
      <c r="H347" s="146"/>
      <c r="I347" s="146"/>
      <c r="J347" s="146">
        <v>6</v>
      </c>
      <c r="K347" s="146">
        <v>7</v>
      </c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</row>
    <row r="348" spans="1:27" ht="30" x14ac:dyDescent="0.25">
      <c r="A348" s="146" t="s">
        <v>693</v>
      </c>
      <c r="B348" s="146" t="s">
        <v>186</v>
      </c>
      <c r="C348" s="146" t="s">
        <v>683</v>
      </c>
      <c r="D348" s="146">
        <v>5</v>
      </c>
      <c r="E348" s="146">
        <v>8</v>
      </c>
      <c r="F348" s="146"/>
      <c r="G348" s="146"/>
      <c r="H348" s="146"/>
      <c r="I348" s="146"/>
      <c r="J348" s="146">
        <v>1</v>
      </c>
      <c r="K348" s="146">
        <v>1</v>
      </c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</row>
    <row r="349" spans="1:27" ht="30" x14ac:dyDescent="0.25">
      <c r="A349" s="146" t="s">
        <v>693</v>
      </c>
      <c r="B349" s="146" t="s">
        <v>186</v>
      </c>
      <c r="C349" s="146" t="s">
        <v>682</v>
      </c>
      <c r="D349" s="146">
        <v>5</v>
      </c>
      <c r="E349" s="146">
        <v>5</v>
      </c>
      <c r="F349" s="146"/>
      <c r="G349" s="146"/>
      <c r="H349" s="146"/>
      <c r="I349" s="146"/>
      <c r="J349" s="146">
        <v>2</v>
      </c>
      <c r="K349" s="146">
        <v>4</v>
      </c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</row>
    <row r="350" spans="1:27" ht="30" x14ac:dyDescent="0.25">
      <c r="A350" s="146" t="s">
        <v>693</v>
      </c>
      <c r="B350" s="146" t="s">
        <v>186</v>
      </c>
      <c r="C350" s="146" t="s">
        <v>381</v>
      </c>
      <c r="D350" s="146"/>
      <c r="E350" s="146"/>
      <c r="F350" s="146"/>
      <c r="G350" s="146"/>
      <c r="H350" s="146"/>
      <c r="I350" s="146"/>
      <c r="J350" s="146">
        <v>5</v>
      </c>
      <c r="K350" s="146">
        <v>5</v>
      </c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</row>
    <row r="351" spans="1:27" ht="30" x14ac:dyDescent="0.25">
      <c r="A351" s="146" t="s">
        <v>693</v>
      </c>
      <c r="B351" s="146" t="s">
        <v>186</v>
      </c>
      <c r="C351" s="146" t="s">
        <v>689</v>
      </c>
      <c r="D351" s="146"/>
      <c r="E351" s="146"/>
      <c r="F351" s="146"/>
      <c r="G351" s="146"/>
      <c r="H351" s="146"/>
      <c r="I351" s="146"/>
      <c r="J351" s="146">
        <v>5</v>
      </c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</row>
    <row r="352" spans="1:27" x14ac:dyDescent="0.25">
      <c r="A352" s="146" t="s">
        <v>693</v>
      </c>
      <c r="B352" s="146" t="s">
        <v>186</v>
      </c>
      <c r="C352" s="146" t="s">
        <v>635</v>
      </c>
      <c r="D352" s="146">
        <v>3</v>
      </c>
      <c r="E352" s="146">
        <v>3</v>
      </c>
      <c r="F352" s="146"/>
      <c r="G352" s="146"/>
      <c r="H352" s="146"/>
      <c r="I352" s="146"/>
      <c r="J352" s="146">
        <v>1</v>
      </c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</row>
    <row r="353" spans="1:27" x14ac:dyDescent="0.25">
      <c r="A353" s="146" t="s">
        <v>693</v>
      </c>
      <c r="B353" s="146" t="s">
        <v>186</v>
      </c>
      <c r="C353" s="146" t="s">
        <v>189</v>
      </c>
      <c r="D353" s="146"/>
      <c r="E353" s="146"/>
      <c r="F353" s="146"/>
      <c r="G353" s="146"/>
      <c r="H353" s="146"/>
      <c r="I353" s="146"/>
      <c r="J353" s="146">
        <v>13</v>
      </c>
      <c r="K353" s="146">
        <v>9</v>
      </c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</row>
    <row r="354" spans="1:27" ht="45" x14ac:dyDescent="0.25">
      <c r="A354" s="146" t="s">
        <v>693</v>
      </c>
      <c r="B354" s="146" t="s">
        <v>186</v>
      </c>
      <c r="C354" s="146" t="s">
        <v>681</v>
      </c>
      <c r="D354" s="146">
        <v>5</v>
      </c>
      <c r="E354" s="146">
        <v>5</v>
      </c>
      <c r="F354" s="146"/>
      <c r="G354" s="146"/>
      <c r="H354" s="146"/>
      <c r="I354" s="146"/>
      <c r="J354" s="146"/>
      <c r="K354" s="146">
        <v>1</v>
      </c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>
        <v>0</v>
      </c>
    </row>
    <row r="355" spans="1:27" ht="30" x14ac:dyDescent="0.25">
      <c r="A355" s="146" t="s">
        <v>693</v>
      </c>
      <c r="B355" s="146" t="s">
        <v>186</v>
      </c>
      <c r="C355" s="146" t="s">
        <v>690</v>
      </c>
      <c r="D355" s="146"/>
      <c r="E355" s="146"/>
      <c r="F355" s="146"/>
      <c r="G355" s="146"/>
      <c r="H355" s="146"/>
      <c r="I355" s="146"/>
      <c r="J355" s="146">
        <v>1</v>
      </c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</row>
    <row r="356" spans="1:27" x14ac:dyDescent="0.25">
      <c r="A356" s="146" t="s">
        <v>693</v>
      </c>
      <c r="B356" s="146" t="s">
        <v>186</v>
      </c>
      <c r="C356" s="146" t="s">
        <v>684</v>
      </c>
      <c r="D356" s="146">
        <v>3</v>
      </c>
      <c r="E356" s="146">
        <v>3</v>
      </c>
      <c r="F356" s="146"/>
      <c r="G356" s="146"/>
      <c r="H356" s="146"/>
      <c r="I356" s="146"/>
      <c r="J356" s="146">
        <v>1</v>
      </c>
      <c r="K356" s="146">
        <v>4</v>
      </c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</row>
    <row r="357" spans="1:27" ht="30" x14ac:dyDescent="0.25">
      <c r="A357" s="146" t="s">
        <v>693</v>
      </c>
      <c r="B357" s="146" t="s">
        <v>186</v>
      </c>
      <c r="C357" s="146" t="s">
        <v>685</v>
      </c>
      <c r="D357" s="146">
        <v>3</v>
      </c>
      <c r="E357" s="146">
        <v>3</v>
      </c>
      <c r="F357" s="146"/>
      <c r="G357" s="146"/>
      <c r="H357" s="146"/>
      <c r="I357" s="146"/>
      <c r="J357" s="146">
        <v>2</v>
      </c>
      <c r="K357" s="146">
        <v>3</v>
      </c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</row>
    <row r="358" spans="1:27" ht="30" x14ac:dyDescent="0.25">
      <c r="A358" s="146" t="s">
        <v>693</v>
      </c>
      <c r="B358" s="146" t="s">
        <v>186</v>
      </c>
      <c r="C358" s="146" t="s">
        <v>364</v>
      </c>
      <c r="D358" s="146">
        <v>6</v>
      </c>
      <c r="E358" s="146">
        <v>4</v>
      </c>
      <c r="F358" s="146"/>
      <c r="G358" s="146"/>
      <c r="H358" s="146"/>
      <c r="I358" s="146"/>
      <c r="J358" s="146">
        <v>2</v>
      </c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</row>
    <row r="359" spans="1:27" x14ac:dyDescent="0.25">
      <c r="A359" s="146" t="s">
        <v>693</v>
      </c>
      <c r="B359" s="146" t="s">
        <v>186</v>
      </c>
      <c r="C359" s="146" t="s">
        <v>388</v>
      </c>
      <c r="D359" s="146">
        <v>5</v>
      </c>
      <c r="E359" s="146"/>
      <c r="F359" s="146"/>
      <c r="G359" s="146"/>
      <c r="H359" s="146"/>
      <c r="I359" s="146"/>
      <c r="J359" s="146">
        <v>3</v>
      </c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</row>
    <row r="360" spans="1:27" ht="45" x14ac:dyDescent="0.25">
      <c r="A360" s="146" t="s">
        <v>693</v>
      </c>
      <c r="B360" s="146" t="s">
        <v>186</v>
      </c>
      <c r="C360" s="146" t="s">
        <v>677</v>
      </c>
      <c r="D360" s="146"/>
      <c r="E360" s="146"/>
      <c r="F360" s="146"/>
      <c r="G360" s="146"/>
      <c r="H360" s="146"/>
      <c r="I360" s="146"/>
      <c r="J360" s="146">
        <v>5</v>
      </c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</row>
    <row r="361" spans="1:27" x14ac:dyDescent="0.25">
      <c r="A361" s="146" t="s">
        <v>693</v>
      </c>
      <c r="B361" s="146" t="s">
        <v>186</v>
      </c>
      <c r="C361" s="146" t="s">
        <v>678</v>
      </c>
      <c r="D361" s="146">
        <v>30</v>
      </c>
      <c r="E361" s="146">
        <v>29</v>
      </c>
      <c r="F361" s="146"/>
      <c r="G361" s="146"/>
      <c r="H361" s="146"/>
      <c r="I361" s="146"/>
      <c r="J361" s="146">
        <v>89</v>
      </c>
      <c r="K361" s="146">
        <v>59</v>
      </c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</row>
    <row r="362" spans="1:27" ht="30" x14ac:dyDescent="0.25">
      <c r="A362" s="146" t="s">
        <v>693</v>
      </c>
      <c r="B362" s="146" t="s">
        <v>186</v>
      </c>
      <c r="C362" s="146" t="s">
        <v>384</v>
      </c>
      <c r="D362" s="146">
        <v>5</v>
      </c>
      <c r="E362" s="146">
        <v>5</v>
      </c>
      <c r="F362" s="146"/>
      <c r="G362" s="146"/>
      <c r="H362" s="146"/>
      <c r="I362" s="146"/>
      <c r="J362" s="146">
        <v>5</v>
      </c>
      <c r="K362" s="146">
        <v>7</v>
      </c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</row>
    <row r="363" spans="1:27" x14ac:dyDescent="0.25">
      <c r="A363" s="146" t="s">
        <v>693</v>
      </c>
      <c r="B363" s="146" t="s">
        <v>186</v>
      </c>
      <c r="C363" s="146" t="s">
        <v>578</v>
      </c>
      <c r="D363" s="146">
        <v>4</v>
      </c>
      <c r="E363" s="146">
        <v>3</v>
      </c>
      <c r="F363" s="146"/>
      <c r="G363" s="146"/>
      <c r="H363" s="146"/>
      <c r="I363" s="146"/>
      <c r="J363" s="146">
        <v>1</v>
      </c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</row>
    <row r="364" spans="1:27" x14ac:dyDescent="0.25">
      <c r="A364" s="146" t="s">
        <v>693</v>
      </c>
      <c r="B364" s="146" t="s">
        <v>186</v>
      </c>
      <c r="C364" s="146" t="s">
        <v>188</v>
      </c>
      <c r="D364" s="146"/>
      <c r="E364" s="146"/>
      <c r="F364" s="146"/>
      <c r="G364" s="146"/>
      <c r="H364" s="146"/>
      <c r="I364" s="146"/>
      <c r="J364" s="146">
        <v>21</v>
      </c>
      <c r="K364" s="146">
        <v>26</v>
      </c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</row>
    <row r="365" spans="1:27" ht="45" x14ac:dyDescent="0.25">
      <c r="A365" s="146" t="s">
        <v>693</v>
      </c>
      <c r="B365" s="146" t="s">
        <v>186</v>
      </c>
      <c r="C365" s="146" t="s">
        <v>680</v>
      </c>
      <c r="D365" s="146">
        <v>5</v>
      </c>
      <c r="E365" s="146">
        <v>5</v>
      </c>
      <c r="F365" s="146"/>
      <c r="G365" s="146"/>
      <c r="H365" s="146"/>
      <c r="I365" s="146"/>
      <c r="J365" s="146">
        <v>2</v>
      </c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</row>
    <row r="366" spans="1:27" ht="60" x14ac:dyDescent="0.25">
      <c r="A366" s="146" t="s">
        <v>693</v>
      </c>
      <c r="B366" s="146" t="s">
        <v>186</v>
      </c>
      <c r="C366" s="146" t="s">
        <v>691</v>
      </c>
      <c r="D366" s="146">
        <v>13</v>
      </c>
      <c r="E366" s="146">
        <v>14</v>
      </c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>
        <v>0</v>
      </c>
    </row>
    <row r="367" spans="1:27" ht="30" x14ac:dyDescent="0.25">
      <c r="A367" s="146" t="s">
        <v>693</v>
      </c>
      <c r="B367" s="146" t="s">
        <v>266</v>
      </c>
      <c r="C367" s="146" t="s">
        <v>692</v>
      </c>
      <c r="D367" s="146"/>
      <c r="E367" s="146"/>
      <c r="F367" s="146">
        <v>0</v>
      </c>
      <c r="G367" s="146"/>
      <c r="H367" s="146">
        <v>0</v>
      </c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>
        <v>4</v>
      </c>
      <c r="V367" s="146"/>
      <c r="W367" s="146"/>
      <c r="X367" s="146"/>
      <c r="Y367" s="146"/>
      <c r="Z367" s="146"/>
      <c r="AA367" s="146">
        <v>0</v>
      </c>
    </row>
    <row r="368" spans="1:27" x14ac:dyDescent="0.25">
      <c r="A368" s="170" t="s">
        <v>693</v>
      </c>
      <c r="B368" s="169"/>
      <c r="C368" s="170"/>
      <c r="D368" s="170">
        <f>SUM(D316:D367)</f>
        <v>464</v>
      </c>
      <c r="E368" s="170">
        <f>SUM(E316:E367)</f>
        <v>480</v>
      </c>
      <c r="F368" s="170">
        <f>SUM(F316:F367)</f>
        <v>333</v>
      </c>
      <c r="G368" s="170">
        <f>SUM(G316:G367)</f>
        <v>292</v>
      </c>
      <c r="H368" s="170">
        <f>SUM(H316:H367)</f>
        <v>78</v>
      </c>
      <c r="I368" s="170">
        <f t="shared" ref="I368:AA368" si="4">SUM(I316:I367)</f>
        <v>0</v>
      </c>
      <c r="J368" s="170">
        <f t="shared" si="4"/>
        <v>824</v>
      </c>
      <c r="K368" s="170">
        <f t="shared" si="4"/>
        <v>889</v>
      </c>
      <c r="L368" s="170">
        <f t="shared" si="4"/>
        <v>584</v>
      </c>
      <c r="M368" s="170">
        <f t="shared" si="4"/>
        <v>541</v>
      </c>
      <c r="N368" s="170">
        <f t="shared" si="4"/>
        <v>103</v>
      </c>
      <c r="O368" s="170">
        <f t="shared" si="4"/>
        <v>0</v>
      </c>
      <c r="P368" s="170">
        <f t="shared" si="4"/>
        <v>37</v>
      </c>
      <c r="Q368" s="170">
        <f t="shared" si="4"/>
        <v>270</v>
      </c>
      <c r="R368" s="170">
        <f t="shared" si="4"/>
        <v>313</v>
      </c>
      <c r="S368" s="170">
        <f t="shared" si="4"/>
        <v>287</v>
      </c>
      <c r="T368" s="170">
        <f t="shared" si="4"/>
        <v>335</v>
      </c>
      <c r="U368" s="170">
        <f t="shared" si="4"/>
        <v>4</v>
      </c>
      <c r="V368" s="170">
        <f t="shared" si="4"/>
        <v>0</v>
      </c>
      <c r="W368" s="170">
        <f t="shared" si="4"/>
        <v>0</v>
      </c>
      <c r="X368" s="170">
        <f t="shared" si="4"/>
        <v>0</v>
      </c>
      <c r="Y368" s="170">
        <f t="shared" si="4"/>
        <v>0</v>
      </c>
      <c r="Z368" s="170">
        <f t="shared" si="4"/>
        <v>0</v>
      </c>
      <c r="AA368" s="170">
        <f t="shared" si="4"/>
        <v>0</v>
      </c>
    </row>
    <row r="369" spans="1:27" x14ac:dyDescent="0.25">
      <c r="A369" s="74" t="s">
        <v>265</v>
      </c>
      <c r="B369" s="146" t="s">
        <v>185</v>
      </c>
      <c r="C369" s="66" t="s">
        <v>267</v>
      </c>
      <c r="D369" s="64">
        <v>67</v>
      </c>
      <c r="E369" s="64">
        <v>51</v>
      </c>
      <c r="F369" s="64">
        <v>50</v>
      </c>
      <c r="G369" s="64">
        <v>65</v>
      </c>
      <c r="H369" s="23"/>
      <c r="I369" s="23"/>
      <c r="J369" s="64">
        <v>162</v>
      </c>
      <c r="K369" s="64">
        <v>136</v>
      </c>
      <c r="L369" s="64">
        <v>108</v>
      </c>
      <c r="M369" s="64">
        <v>64</v>
      </c>
      <c r="N369" s="23"/>
      <c r="O369" s="23"/>
      <c r="P369" s="64">
        <v>12</v>
      </c>
      <c r="Q369" s="64">
        <v>65</v>
      </c>
      <c r="R369" s="64">
        <v>81</v>
      </c>
      <c r="S369" s="64">
        <v>81</v>
      </c>
      <c r="T369" s="64">
        <v>104</v>
      </c>
      <c r="U369" s="23"/>
      <c r="V369" s="23"/>
      <c r="W369" s="23"/>
      <c r="X369" s="23"/>
      <c r="Y369" s="64"/>
      <c r="Z369" s="64"/>
      <c r="AA369" s="23"/>
    </row>
    <row r="370" spans="1:27" x14ac:dyDescent="0.25">
      <c r="A370" s="74" t="s">
        <v>265</v>
      </c>
      <c r="B370" s="146" t="s">
        <v>185</v>
      </c>
      <c r="C370" s="66" t="s">
        <v>244</v>
      </c>
      <c r="D370" s="64">
        <v>15</v>
      </c>
      <c r="E370" s="64">
        <v>18</v>
      </c>
      <c r="F370" s="64">
        <v>14</v>
      </c>
      <c r="G370" s="64">
        <v>15</v>
      </c>
      <c r="H370" s="23"/>
      <c r="I370" s="23"/>
      <c r="J370" s="64">
        <v>14</v>
      </c>
      <c r="K370" s="64">
        <v>25</v>
      </c>
      <c r="L370" s="64">
        <v>21</v>
      </c>
      <c r="M370" s="64">
        <v>19</v>
      </c>
      <c r="N370" s="23"/>
      <c r="O370" s="23"/>
      <c r="P370" s="64"/>
      <c r="Q370" s="64">
        <v>8</v>
      </c>
      <c r="R370" s="64"/>
      <c r="S370" s="64">
        <v>20</v>
      </c>
      <c r="T370" s="64">
        <v>21</v>
      </c>
      <c r="U370" s="23"/>
      <c r="V370" s="23"/>
      <c r="W370" s="23"/>
      <c r="X370" s="23"/>
      <c r="Y370" s="64"/>
      <c r="Z370" s="64"/>
      <c r="AA370" s="23"/>
    </row>
    <row r="371" spans="1:27" x14ac:dyDescent="0.25">
      <c r="A371" s="74" t="s">
        <v>265</v>
      </c>
      <c r="B371" s="146" t="s">
        <v>185</v>
      </c>
      <c r="C371" s="66" t="s">
        <v>245</v>
      </c>
      <c r="D371" s="64"/>
      <c r="E371" s="64"/>
      <c r="F371" s="64">
        <v>8</v>
      </c>
      <c r="G371" s="64"/>
      <c r="H371" s="23"/>
      <c r="I371" s="23"/>
      <c r="J371" s="64">
        <v>22</v>
      </c>
      <c r="K371" s="64">
        <v>22</v>
      </c>
      <c r="L371" s="64">
        <v>19</v>
      </c>
      <c r="M371" s="64">
        <v>23</v>
      </c>
      <c r="N371" s="23"/>
      <c r="O371" s="23"/>
      <c r="P371" s="64"/>
      <c r="Q371" s="64"/>
      <c r="R371" s="64"/>
      <c r="S371" s="64"/>
      <c r="T371" s="64"/>
      <c r="U371" s="23"/>
      <c r="V371" s="23"/>
      <c r="W371" s="23"/>
      <c r="X371" s="23"/>
      <c r="Y371" s="64"/>
      <c r="Z371" s="64">
        <v>20</v>
      </c>
      <c r="AA371" s="23"/>
    </row>
    <row r="372" spans="1:27" x14ac:dyDescent="0.25">
      <c r="A372" s="74" t="s">
        <v>265</v>
      </c>
      <c r="B372" s="146" t="s">
        <v>185</v>
      </c>
      <c r="C372" s="66" t="s">
        <v>246</v>
      </c>
      <c r="D372" s="64">
        <v>49</v>
      </c>
      <c r="E372" s="64">
        <v>46</v>
      </c>
      <c r="F372" s="64">
        <v>44</v>
      </c>
      <c r="G372" s="64">
        <v>38</v>
      </c>
      <c r="H372" s="23"/>
      <c r="I372" s="23"/>
      <c r="J372" s="64">
        <v>68</v>
      </c>
      <c r="K372" s="64">
        <v>71</v>
      </c>
      <c r="L372" s="64">
        <v>39</v>
      </c>
      <c r="M372" s="64">
        <v>36</v>
      </c>
      <c r="N372" s="23"/>
      <c r="O372" s="23"/>
      <c r="P372" s="64">
        <v>18</v>
      </c>
      <c r="Q372" s="64">
        <v>68</v>
      </c>
      <c r="R372" s="64">
        <v>66</v>
      </c>
      <c r="S372" s="64">
        <v>62</v>
      </c>
      <c r="T372" s="64">
        <v>59</v>
      </c>
      <c r="U372" s="23"/>
      <c r="V372" s="23"/>
      <c r="W372" s="23"/>
      <c r="X372" s="23"/>
      <c r="Y372" s="64"/>
      <c r="Z372" s="64"/>
      <c r="AA372" s="23"/>
    </row>
    <row r="373" spans="1:27" x14ac:dyDescent="0.25">
      <c r="A373" s="74" t="s">
        <v>265</v>
      </c>
      <c r="B373" s="146" t="s">
        <v>185</v>
      </c>
      <c r="C373" s="66" t="s">
        <v>276</v>
      </c>
      <c r="D373" s="64">
        <v>21</v>
      </c>
      <c r="E373" s="64">
        <v>17</v>
      </c>
      <c r="F373" s="64">
        <v>14</v>
      </c>
      <c r="G373" s="64">
        <v>17</v>
      </c>
      <c r="H373" s="23"/>
      <c r="I373" s="23"/>
      <c r="J373" s="64"/>
      <c r="K373" s="64"/>
      <c r="L373" s="64"/>
      <c r="M373" s="64"/>
      <c r="N373" s="23"/>
      <c r="O373" s="23"/>
      <c r="P373" s="64"/>
      <c r="Q373" s="64"/>
      <c r="R373" s="64">
        <v>8</v>
      </c>
      <c r="S373" s="64">
        <v>12</v>
      </c>
      <c r="T373" s="64"/>
      <c r="U373" s="23"/>
      <c r="V373" s="23"/>
      <c r="W373" s="23"/>
      <c r="X373" s="23"/>
      <c r="Y373" s="64"/>
      <c r="Z373" s="64"/>
      <c r="AA373" s="23"/>
    </row>
    <row r="374" spans="1:27" x14ac:dyDescent="0.25">
      <c r="A374" s="74" t="s">
        <v>265</v>
      </c>
      <c r="B374" s="146" t="s">
        <v>185</v>
      </c>
      <c r="C374" s="66" t="s">
        <v>249</v>
      </c>
      <c r="D374" s="64"/>
      <c r="E374" s="64">
        <v>45</v>
      </c>
      <c r="F374" s="64">
        <v>49</v>
      </c>
      <c r="G374" s="64">
        <v>45</v>
      </c>
      <c r="H374" s="23"/>
      <c r="I374" s="23"/>
      <c r="J374" s="64"/>
      <c r="K374" s="64"/>
      <c r="L374" s="64"/>
      <c r="M374" s="64"/>
      <c r="N374" s="23"/>
      <c r="O374" s="23"/>
      <c r="P374" s="64"/>
      <c r="Q374" s="64"/>
      <c r="R374" s="64"/>
      <c r="S374" s="64"/>
      <c r="T374" s="64"/>
      <c r="U374" s="23"/>
      <c r="V374" s="23"/>
      <c r="W374" s="23"/>
      <c r="X374" s="23"/>
      <c r="Y374" s="64"/>
      <c r="Z374" s="64"/>
      <c r="AA374" s="23"/>
    </row>
    <row r="375" spans="1:27" x14ac:dyDescent="0.25">
      <c r="A375" s="74" t="s">
        <v>265</v>
      </c>
      <c r="B375" s="146" t="s">
        <v>185</v>
      </c>
      <c r="C375" s="66" t="s">
        <v>250</v>
      </c>
      <c r="D375" s="64"/>
      <c r="E375" s="64"/>
      <c r="F375" s="64"/>
      <c r="G375" s="64"/>
      <c r="H375" s="23"/>
      <c r="I375" s="23"/>
      <c r="J375" s="64">
        <v>9</v>
      </c>
      <c r="K375" s="64">
        <v>11</v>
      </c>
      <c r="L375" s="64">
        <v>13</v>
      </c>
      <c r="M375" s="64">
        <v>16</v>
      </c>
      <c r="N375" s="23"/>
      <c r="O375" s="23"/>
      <c r="P375" s="64"/>
      <c r="Q375" s="64"/>
      <c r="R375" s="64"/>
      <c r="S375" s="64"/>
      <c r="T375" s="64"/>
      <c r="U375" s="23"/>
      <c r="V375" s="23"/>
      <c r="W375" s="23"/>
      <c r="X375" s="23"/>
      <c r="Y375" s="64"/>
      <c r="Z375" s="64"/>
      <c r="AA375" s="23"/>
    </row>
    <row r="376" spans="1:27" x14ac:dyDescent="0.25">
      <c r="A376" s="74" t="s">
        <v>265</v>
      </c>
      <c r="B376" s="146" t="s">
        <v>185</v>
      </c>
      <c r="C376" s="66" t="s">
        <v>251</v>
      </c>
      <c r="D376" s="64"/>
      <c r="E376" s="64"/>
      <c r="F376" s="64"/>
      <c r="G376" s="64"/>
      <c r="H376" s="23"/>
      <c r="I376" s="23"/>
      <c r="J376" s="64"/>
      <c r="K376" s="64">
        <v>10</v>
      </c>
      <c r="L376" s="64">
        <v>12</v>
      </c>
      <c r="M376" s="64">
        <v>12</v>
      </c>
      <c r="N376" s="23"/>
      <c r="O376" s="23"/>
      <c r="P376" s="64"/>
      <c r="Q376" s="64"/>
      <c r="R376" s="64"/>
      <c r="S376" s="64"/>
      <c r="T376" s="64"/>
      <c r="U376" s="23"/>
      <c r="V376" s="23"/>
      <c r="W376" s="23"/>
      <c r="X376" s="23"/>
      <c r="Y376" s="64"/>
      <c r="Z376" s="64"/>
      <c r="AA376" s="23"/>
    </row>
    <row r="377" spans="1:27" x14ac:dyDescent="0.25">
      <c r="A377" s="74" t="s">
        <v>265</v>
      </c>
      <c r="B377" s="146" t="s">
        <v>185</v>
      </c>
      <c r="C377" s="66" t="s">
        <v>227</v>
      </c>
      <c r="D377" s="64"/>
      <c r="E377" s="64"/>
      <c r="F377" s="64"/>
      <c r="G377" s="64"/>
      <c r="H377" s="23"/>
      <c r="I377" s="23"/>
      <c r="J377" s="64">
        <v>225</v>
      </c>
      <c r="K377" s="64">
        <v>207</v>
      </c>
      <c r="L377" s="64">
        <v>223</v>
      </c>
      <c r="M377" s="64">
        <v>156</v>
      </c>
      <c r="N377" s="23"/>
      <c r="O377" s="23"/>
      <c r="P377" s="64"/>
      <c r="Q377" s="64"/>
      <c r="R377" s="64"/>
      <c r="S377" s="64"/>
      <c r="T377" s="64"/>
      <c r="U377" s="23"/>
      <c r="V377" s="23"/>
      <c r="W377" s="23"/>
      <c r="X377" s="23"/>
      <c r="Y377" s="64"/>
      <c r="Z377" s="64"/>
      <c r="AA377" s="23"/>
    </row>
    <row r="378" spans="1:27" x14ac:dyDescent="0.25">
      <c r="A378" s="74" t="s">
        <v>265</v>
      </c>
      <c r="B378" s="146" t="s">
        <v>185</v>
      </c>
      <c r="C378" s="66" t="s">
        <v>277</v>
      </c>
      <c r="D378" s="64"/>
      <c r="E378" s="64"/>
      <c r="F378" s="64"/>
      <c r="G378" s="64"/>
      <c r="H378" s="23"/>
      <c r="I378" s="23"/>
      <c r="J378" s="64">
        <v>128</v>
      </c>
      <c r="K378" s="64">
        <v>88</v>
      </c>
      <c r="L378" s="64">
        <v>107</v>
      </c>
      <c r="M378" s="64">
        <v>93</v>
      </c>
      <c r="N378" s="23"/>
      <c r="O378" s="23"/>
      <c r="P378" s="64"/>
      <c r="Q378" s="64"/>
      <c r="R378" s="64"/>
      <c r="S378" s="64"/>
      <c r="T378" s="64"/>
      <c r="U378" s="23"/>
      <c r="V378" s="23"/>
      <c r="W378" s="23"/>
      <c r="X378" s="23"/>
      <c r="Y378" s="64"/>
      <c r="Z378" s="64"/>
      <c r="AA378" s="23"/>
    </row>
    <row r="379" spans="1:27" x14ac:dyDescent="0.25">
      <c r="A379" s="74" t="s">
        <v>265</v>
      </c>
      <c r="B379" s="146" t="s">
        <v>185</v>
      </c>
      <c r="C379" s="66" t="s">
        <v>278</v>
      </c>
      <c r="D379" s="64"/>
      <c r="E379" s="64"/>
      <c r="F379" s="64"/>
      <c r="G379" s="64"/>
      <c r="H379" s="23"/>
      <c r="I379" s="23"/>
      <c r="J379" s="64">
        <v>50</v>
      </c>
      <c r="K379" s="64">
        <v>66</v>
      </c>
      <c r="L379" s="64">
        <v>19</v>
      </c>
      <c r="M379" s="64">
        <v>39</v>
      </c>
      <c r="N379" s="23"/>
      <c r="O379" s="23"/>
      <c r="P379" s="64"/>
      <c r="Q379" s="64"/>
      <c r="R379" s="64"/>
      <c r="S379" s="64"/>
      <c r="T379" s="64"/>
      <c r="U379" s="23"/>
      <c r="V379" s="23"/>
      <c r="W379" s="23"/>
      <c r="X379" s="23"/>
      <c r="Y379" s="64"/>
      <c r="Z379" s="64"/>
      <c r="AA379" s="23"/>
    </row>
    <row r="380" spans="1:27" x14ac:dyDescent="0.25">
      <c r="A380" s="74" t="s">
        <v>265</v>
      </c>
      <c r="B380" s="146" t="s">
        <v>185</v>
      </c>
      <c r="C380" s="66" t="s">
        <v>247</v>
      </c>
      <c r="D380" s="64"/>
      <c r="E380" s="64"/>
      <c r="F380" s="64"/>
      <c r="G380" s="64"/>
      <c r="H380" s="23"/>
      <c r="I380" s="23"/>
      <c r="J380" s="64">
        <v>49</v>
      </c>
      <c r="K380" s="64">
        <v>51</v>
      </c>
      <c r="L380" s="64">
        <v>36</v>
      </c>
      <c r="M380" s="64">
        <v>44</v>
      </c>
      <c r="N380" s="23"/>
      <c r="O380" s="23"/>
      <c r="P380" s="64">
        <v>5</v>
      </c>
      <c r="Q380" s="64">
        <v>18</v>
      </c>
      <c r="R380" s="64">
        <v>19</v>
      </c>
      <c r="S380" s="64">
        <v>31</v>
      </c>
      <c r="T380" s="64">
        <v>17</v>
      </c>
      <c r="U380" s="23"/>
      <c r="V380" s="23"/>
      <c r="W380" s="23"/>
      <c r="X380" s="23"/>
      <c r="Y380" s="64"/>
      <c r="Z380" s="64"/>
      <c r="AA380" s="23"/>
    </row>
    <row r="381" spans="1:27" x14ac:dyDescent="0.25">
      <c r="A381" s="74" t="s">
        <v>265</v>
      </c>
      <c r="B381" s="146" t="s">
        <v>185</v>
      </c>
      <c r="C381" s="66" t="s">
        <v>253</v>
      </c>
      <c r="D381" s="64"/>
      <c r="E381" s="64"/>
      <c r="F381" s="64"/>
      <c r="G381" s="64"/>
      <c r="H381" s="23"/>
      <c r="I381" s="23"/>
      <c r="J381" s="64">
        <v>24</v>
      </c>
      <c r="K381" s="64">
        <v>24</v>
      </c>
      <c r="L381" s="64">
        <v>28</v>
      </c>
      <c r="M381" s="64"/>
      <c r="N381" s="23"/>
      <c r="O381" s="23"/>
      <c r="P381" s="64"/>
      <c r="Q381" s="64"/>
      <c r="R381" s="64"/>
      <c r="S381" s="64"/>
      <c r="T381" s="64"/>
      <c r="U381" s="23"/>
      <c r="V381" s="23"/>
      <c r="W381" s="23"/>
      <c r="X381" s="23"/>
      <c r="Y381" s="64"/>
      <c r="Z381" s="64"/>
      <c r="AA381" s="23"/>
    </row>
    <row r="382" spans="1:27" x14ac:dyDescent="0.25">
      <c r="A382" s="74" t="s">
        <v>265</v>
      </c>
      <c r="B382" s="146" t="s">
        <v>185</v>
      </c>
      <c r="C382" s="66" t="s">
        <v>248</v>
      </c>
      <c r="D382" s="64"/>
      <c r="E382" s="64"/>
      <c r="F382" s="64"/>
      <c r="G382" s="64"/>
      <c r="H382" s="23"/>
      <c r="I382" s="23"/>
      <c r="J382" s="64"/>
      <c r="K382" s="64">
        <v>11</v>
      </c>
      <c r="L382" s="64"/>
      <c r="M382" s="64"/>
      <c r="N382" s="23"/>
      <c r="O382" s="23"/>
      <c r="P382" s="64"/>
      <c r="Q382" s="64"/>
      <c r="R382" s="64"/>
      <c r="S382" s="64"/>
      <c r="T382" s="64"/>
      <c r="U382" s="23"/>
      <c r="V382" s="23"/>
      <c r="W382" s="23"/>
      <c r="X382" s="23"/>
      <c r="Y382" s="64"/>
      <c r="Z382" s="64"/>
      <c r="AA382" s="23"/>
    </row>
    <row r="383" spans="1:27" x14ac:dyDescent="0.25">
      <c r="A383" s="74" t="s">
        <v>265</v>
      </c>
      <c r="B383" s="146" t="s">
        <v>185</v>
      </c>
      <c r="C383" s="66" t="s">
        <v>188</v>
      </c>
      <c r="D383" s="64"/>
      <c r="E383" s="64"/>
      <c r="F383" s="64"/>
      <c r="G383" s="64"/>
      <c r="H383" s="23"/>
      <c r="I383" s="23"/>
      <c r="J383" s="64">
        <v>147</v>
      </c>
      <c r="K383" s="64">
        <v>210</v>
      </c>
      <c r="L383" s="64">
        <v>112</v>
      </c>
      <c r="M383" s="64">
        <v>89</v>
      </c>
      <c r="N383" s="23"/>
      <c r="O383" s="23"/>
      <c r="P383" s="64">
        <v>40</v>
      </c>
      <c r="Q383" s="64">
        <v>149</v>
      </c>
      <c r="R383" s="64">
        <v>138</v>
      </c>
      <c r="S383" s="64">
        <v>60</v>
      </c>
      <c r="T383" s="64"/>
      <c r="U383" s="23"/>
      <c r="V383" s="23"/>
      <c r="W383" s="23"/>
      <c r="X383" s="23"/>
      <c r="Y383" s="64">
        <v>60</v>
      </c>
      <c r="Z383" s="64">
        <v>129</v>
      </c>
      <c r="AA383" s="23"/>
    </row>
    <row r="384" spans="1:27" x14ac:dyDescent="0.25">
      <c r="A384" s="74" t="s">
        <v>265</v>
      </c>
      <c r="B384" s="146" t="s">
        <v>185</v>
      </c>
      <c r="C384" s="66" t="s">
        <v>254</v>
      </c>
      <c r="D384" s="64"/>
      <c r="E384" s="64"/>
      <c r="F384" s="64"/>
      <c r="G384" s="64"/>
      <c r="H384" s="23"/>
      <c r="I384" s="23"/>
      <c r="J384" s="64">
        <v>21</v>
      </c>
      <c r="K384" s="64">
        <v>20</v>
      </c>
      <c r="L384" s="64">
        <v>29</v>
      </c>
      <c r="M384" s="64">
        <v>21</v>
      </c>
      <c r="N384" s="23"/>
      <c r="O384" s="23"/>
      <c r="P384" s="64"/>
      <c r="Q384" s="64"/>
      <c r="R384" s="64"/>
      <c r="S384" s="64"/>
      <c r="T384" s="64"/>
      <c r="U384" s="23"/>
      <c r="V384" s="23"/>
      <c r="W384" s="23"/>
      <c r="X384" s="23"/>
      <c r="Y384" s="64"/>
      <c r="Z384" s="64"/>
      <c r="AA384" s="23"/>
    </row>
    <row r="385" spans="1:27" x14ac:dyDescent="0.25">
      <c r="A385" s="74" t="s">
        <v>265</v>
      </c>
      <c r="B385" s="146" t="s">
        <v>185</v>
      </c>
      <c r="C385" s="66" t="s">
        <v>255</v>
      </c>
      <c r="D385" s="64"/>
      <c r="E385" s="64"/>
      <c r="F385" s="64"/>
      <c r="G385" s="64"/>
      <c r="H385" s="23"/>
      <c r="I385" s="23"/>
      <c r="J385" s="64">
        <v>20</v>
      </c>
      <c r="K385" s="64">
        <v>18</v>
      </c>
      <c r="L385" s="64">
        <v>17</v>
      </c>
      <c r="M385" s="64"/>
      <c r="N385" s="23"/>
      <c r="O385" s="23"/>
      <c r="P385" s="64"/>
      <c r="Q385" s="64"/>
      <c r="R385" s="64"/>
      <c r="S385" s="64"/>
      <c r="T385" s="64"/>
      <c r="U385" s="23"/>
      <c r="V385" s="23"/>
      <c r="W385" s="23"/>
      <c r="X385" s="23"/>
      <c r="Y385" s="64"/>
      <c r="Z385" s="64"/>
      <c r="AA385" s="23"/>
    </row>
    <row r="386" spans="1:27" x14ac:dyDescent="0.25">
      <c r="A386" s="74" t="s">
        <v>265</v>
      </c>
      <c r="B386" s="146" t="s">
        <v>185</v>
      </c>
      <c r="C386" s="66" t="s">
        <v>279</v>
      </c>
      <c r="D386" s="64"/>
      <c r="E386" s="64"/>
      <c r="F386" s="64"/>
      <c r="G386" s="64"/>
      <c r="H386" s="23"/>
      <c r="I386" s="23"/>
      <c r="J386" s="64">
        <v>16</v>
      </c>
      <c r="K386" s="64">
        <v>22</v>
      </c>
      <c r="L386" s="64">
        <v>18</v>
      </c>
      <c r="M386" s="64">
        <v>13</v>
      </c>
      <c r="N386" s="23"/>
      <c r="O386" s="23"/>
      <c r="P386" s="64"/>
      <c r="Q386" s="64"/>
      <c r="R386" s="64"/>
      <c r="S386" s="64"/>
      <c r="T386" s="64"/>
      <c r="U386" s="23"/>
      <c r="V386" s="23"/>
      <c r="W386" s="23"/>
      <c r="X386" s="23"/>
      <c r="Y386" s="64"/>
      <c r="Z386" s="64"/>
      <c r="AA386" s="23"/>
    </row>
    <row r="387" spans="1:27" x14ac:dyDescent="0.25">
      <c r="A387" s="74" t="s">
        <v>265</v>
      </c>
      <c r="B387" s="146" t="s">
        <v>185</v>
      </c>
      <c r="C387" s="66" t="s">
        <v>189</v>
      </c>
      <c r="D387" s="64"/>
      <c r="E387" s="64"/>
      <c r="F387" s="64"/>
      <c r="G387" s="64"/>
      <c r="H387" s="23"/>
      <c r="I387" s="23"/>
      <c r="J387" s="64">
        <v>54</v>
      </c>
      <c r="K387" s="64">
        <v>58</v>
      </c>
      <c r="L387" s="64">
        <v>47</v>
      </c>
      <c r="M387" s="64">
        <v>43</v>
      </c>
      <c r="N387" s="23"/>
      <c r="O387" s="23"/>
      <c r="P387" s="64">
        <v>11</v>
      </c>
      <c r="Q387" s="64">
        <v>39</v>
      </c>
      <c r="R387" s="64">
        <v>37</v>
      </c>
      <c r="S387" s="64">
        <v>62</v>
      </c>
      <c r="T387" s="64">
        <v>65</v>
      </c>
      <c r="U387" s="23"/>
      <c r="V387" s="23"/>
      <c r="W387" s="23"/>
      <c r="X387" s="23"/>
      <c r="Y387" s="64"/>
      <c r="Z387" s="64"/>
      <c r="AA387" s="23"/>
    </row>
    <row r="388" spans="1:27" x14ac:dyDescent="0.25">
      <c r="A388" s="74" t="s">
        <v>265</v>
      </c>
      <c r="B388" s="146" t="s">
        <v>185</v>
      </c>
      <c r="C388" s="66" t="s">
        <v>261</v>
      </c>
      <c r="D388" s="64"/>
      <c r="E388" s="64"/>
      <c r="F388" s="64"/>
      <c r="G388" s="64"/>
      <c r="H388" s="23"/>
      <c r="I388" s="23"/>
      <c r="J388" s="64">
        <v>15</v>
      </c>
      <c r="K388" s="64">
        <v>22</v>
      </c>
      <c r="L388" s="64">
        <v>18</v>
      </c>
      <c r="M388" s="64">
        <v>12</v>
      </c>
      <c r="N388" s="23"/>
      <c r="O388" s="23"/>
      <c r="P388" s="64"/>
      <c r="Q388" s="64"/>
      <c r="R388" s="64"/>
      <c r="S388" s="64"/>
      <c r="T388" s="64"/>
      <c r="U388" s="23"/>
      <c r="V388" s="23"/>
      <c r="W388" s="23"/>
      <c r="X388" s="23"/>
      <c r="Y388" s="64"/>
      <c r="Z388" s="64"/>
      <c r="AA388" s="23"/>
    </row>
    <row r="389" spans="1:27" x14ac:dyDescent="0.25">
      <c r="A389" s="74" t="s">
        <v>265</v>
      </c>
      <c r="B389" s="146" t="s">
        <v>185</v>
      </c>
      <c r="C389" s="66" t="s">
        <v>280</v>
      </c>
      <c r="D389" s="64"/>
      <c r="E389" s="64"/>
      <c r="F389" s="64"/>
      <c r="G389" s="64"/>
      <c r="H389" s="23"/>
      <c r="I389" s="23"/>
      <c r="J389" s="64">
        <v>15</v>
      </c>
      <c r="K389" s="64">
        <v>40</v>
      </c>
      <c r="L389" s="64">
        <v>26</v>
      </c>
      <c r="M389" s="64">
        <v>36</v>
      </c>
      <c r="N389" s="23"/>
      <c r="O389" s="23"/>
      <c r="P389" s="64">
        <v>6</v>
      </c>
      <c r="Q389" s="64">
        <v>12</v>
      </c>
      <c r="R389" s="64">
        <v>23</v>
      </c>
      <c r="S389" s="64">
        <v>39</v>
      </c>
      <c r="T389" s="64">
        <v>30</v>
      </c>
      <c r="U389" s="23"/>
      <c r="V389" s="23"/>
      <c r="W389" s="23"/>
      <c r="X389" s="23"/>
      <c r="Y389" s="64"/>
      <c r="Z389" s="64"/>
      <c r="AA389" s="23"/>
    </row>
    <row r="390" spans="1:27" x14ac:dyDescent="0.25">
      <c r="A390" s="74" t="s">
        <v>265</v>
      </c>
      <c r="B390" s="146" t="s">
        <v>185</v>
      </c>
      <c r="C390" s="66" t="s">
        <v>219</v>
      </c>
      <c r="D390" s="64"/>
      <c r="E390" s="64"/>
      <c r="F390" s="64"/>
      <c r="G390" s="64"/>
      <c r="H390" s="23"/>
      <c r="I390" s="23"/>
      <c r="J390" s="64">
        <v>18</v>
      </c>
      <c r="K390" s="64">
        <v>35</v>
      </c>
      <c r="L390" s="64">
        <v>22</v>
      </c>
      <c r="M390" s="64">
        <v>17</v>
      </c>
      <c r="N390" s="23"/>
      <c r="O390" s="23"/>
      <c r="P390" s="64">
        <v>7</v>
      </c>
      <c r="Q390" s="64">
        <v>14</v>
      </c>
      <c r="R390" s="64">
        <v>30</v>
      </c>
      <c r="S390" s="64">
        <v>15</v>
      </c>
      <c r="T390" s="64"/>
      <c r="U390" s="23"/>
      <c r="V390" s="23"/>
      <c r="W390" s="23"/>
      <c r="X390" s="23"/>
      <c r="Y390" s="64"/>
      <c r="Z390" s="64"/>
      <c r="AA390" s="23"/>
    </row>
    <row r="391" spans="1:27" x14ac:dyDescent="0.25">
      <c r="A391" s="74" t="s">
        <v>265</v>
      </c>
      <c r="B391" s="146" t="s">
        <v>185</v>
      </c>
      <c r="C391" s="66" t="s">
        <v>257</v>
      </c>
      <c r="D391" s="64"/>
      <c r="E391" s="64"/>
      <c r="F391" s="64"/>
      <c r="G391" s="64"/>
      <c r="H391" s="23"/>
      <c r="I391" s="23"/>
      <c r="J391" s="64"/>
      <c r="K391" s="64">
        <v>16</v>
      </c>
      <c r="L391" s="64">
        <v>18</v>
      </c>
      <c r="M391" s="64">
        <v>19</v>
      </c>
      <c r="N391" s="23"/>
      <c r="O391" s="23"/>
      <c r="P391" s="64"/>
      <c r="Q391" s="64"/>
      <c r="R391" s="64"/>
      <c r="S391" s="64"/>
      <c r="T391" s="64"/>
      <c r="U391" s="23"/>
      <c r="V391" s="23"/>
      <c r="W391" s="23"/>
      <c r="X391" s="23"/>
      <c r="Y391" s="64"/>
      <c r="Z391" s="64"/>
      <c r="AA391" s="23"/>
    </row>
    <row r="392" spans="1:27" x14ac:dyDescent="0.25">
      <c r="A392" s="74" t="s">
        <v>265</v>
      </c>
      <c r="B392" s="146" t="s">
        <v>185</v>
      </c>
      <c r="C392" s="66" t="s">
        <v>258</v>
      </c>
      <c r="D392" s="64"/>
      <c r="E392" s="64"/>
      <c r="F392" s="64"/>
      <c r="G392" s="64"/>
      <c r="H392" s="23"/>
      <c r="I392" s="23"/>
      <c r="J392" s="64">
        <v>20</v>
      </c>
      <c r="K392" s="64">
        <v>24</v>
      </c>
      <c r="L392" s="64"/>
      <c r="M392" s="64">
        <v>20</v>
      </c>
      <c r="N392" s="23"/>
      <c r="O392" s="23"/>
      <c r="P392" s="64"/>
      <c r="Q392" s="64"/>
      <c r="R392" s="64"/>
      <c r="S392" s="64"/>
      <c r="T392" s="64"/>
      <c r="U392" s="23"/>
      <c r="V392" s="23"/>
      <c r="W392" s="23"/>
      <c r="X392" s="23"/>
      <c r="Y392" s="64"/>
      <c r="Z392" s="64"/>
      <c r="AA392" s="23"/>
    </row>
    <row r="393" spans="1:27" x14ac:dyDescent="0.25">
      <c r="A393" s="74" t="s">
        <v>265</v>
      </c>
      <c r="B393" s="146" t="s">
        <v>185</v>
      </c>
      <c r="C393" s="66" t="s">
        <v>259</v>
      </c>
      <c r="D393" s="64"/>
      <c r="E393" s="64"/>
      <c r="F393" s="64"/>
      <c r="G393" s="64"/>
      <c r="H393" s="23"/>
      <c r="I393" s="23"/>
      <c r="J393" s="64"/>
      <c r="K393" s="64">
        <v>15</v>
      </c>
      <c r="L393" s="64">
        <v>17</v>
      </c>
      <c r="M393" s="64"/>
      <c r="N393" s="23"/>
      <c r="O393" s="23"/>
      <c r="P393" s="64"/>
      <c r="Q393" s="64"/>
      <c r="R393" s="64"/>
      <c r="S393" s="64"/>
      <c r="T393" s="64"/>
      <c r="U393" s="23"/>
      <c r="V393" s="23"/>
      <c r="W393" s="23"/>
      <c r="X393" s="23"/>
      <c r="Y393" s="64"/>
      <c r="Z393" s="64"/>
      <c r="AA393" s="23"/>
    </row>
    <row r="394" spans="1:27" x14ac:dyDescent="0.25">
      <c r="A394" s="74" t="s">
        <v>265</v>
      </c>
      <c r="B394" s="146" t="s">
        <v>185</v>
      </c>
      <c r="C394" s="63" t="s">
        <v>260</v>
      </c>
      <c r="D394" s="64"/>
      <c r="E394" s="64"/>
      <c r="F394" s="64"/>
      <c r="G394" s="64"/>
      <c r="H394" s="23"/>
      <c r="I394" s="23"/>
      <c r="J394" s="64">
        <v>13</v>
      </c>
      <c r="K394" s="64">
        <v>8</v>
      </c>
      <c r="L394" s="64">
        <v>15</v>
      </c>
      <c r="M394" s="64"/>
      <c r="N394" s="23"/>
      <c r="O394" s="23"/>
      <c r="P394" s="64"/>
      <c r="Q394" s="64"/>
      <c r="R394" s="64"/>
      <c r="S394" s="64"/>
      <c r="T394" s="64"/>
      <c r="U394" s="23"/>
      <c r="V394" s="23"/>
      <c r="W394" s="23"/>
      <c r="X394" s="23"/>
      <c r="Y394" s="64"/>
      <c r="Z394" s="64"/>
      <c r="AA394" s="23"/>
    </row>
    <row r="395" spans="1:27" x14ac:dyDescent="0.25">
      <c r="A395" s="74" t="s">
        <v>265</v>
      </c>
      <c r="B395" s="146" t="s">
        <v>266</v>
      </c>
      <c r="C395" s="63" t="s">
        <v>262</v>
      </c>
      <c r="D395" s="64"/>
      <c r="E395" s="64"/>
      <c r="F395" s="64"/>
      <c r="G395" s="64"/>
      <c r="H395" s="23"/>
      <c r="I395" s="23"/>
      <c r="J395" s="64"/>
      <c r="K395" s="64">
        <v>17</v>
      </c>
      <c r="L395" s="64">
        <v>19</v>
      </c>
      <c r="M395" s="64">
        <v>22</v>
      </c>
      <c r="N395" s="23"/>
      <c r="O395" s="23"/>
      <c r="P395" s="64"/>
      <c r="Q395" s="64"/>
      <c r="R395" s="64"/>
      <c r="S395" s="64"/>
      <c r="T395" s="64"/>
      <c r="U395" s="23"/>
      <c r="V395" s="23"/>
      <c r="W395" s="23"/>
      <c r="X395" s="23"/>
      <c r="Y395" s="64"/>
      <c r="Z395" s="64"/>
      <c r="AA395" s="23"/>
    </row>
    <row r="396" spans="1:27" x14ac:dyDescent="0.25">
      <c r="A396" s="74" t="s">
        <v>265</v>
      </c>
      <c r="B396" s="146" t="s">
        <v>266</v>
      </c>
      <c r="C396" s="63" t="s">
        <v>274</v>
      </c>
      <c r="D396" s="64"/>
      <c r="E396" s="64"/>
      <c r="F396" s="64"/>
      <c r="G396" s="64"/>
      <c r="H396" s="23"/>
      <c r="I396" s="23"/>
      <c r="J396" s="64">
        <v>115</v>
      </c>
      <c r="K396" s="64">
        <v>123</v>
      </c>
      <c r="L396" s="64">
        <v>73</v>
      </c>
      <c r="M396" s="64">
        <v>61</v>
      </c>
      <c r="N396" s="23"/>
      <c r="O396" s="23"/>
      <c r="P396" s="64"/>
      <c r="Q396" s="64"/>
      <c r="R396" s="64"/>
      <c r="S396" s="64"/>
      <c r="T396" s="64"/>
      <c r="U396" s="23"/>
      <c r="V396" s="23"/>
      <c r="W396" s="23"/>
      <c r="X396" s="23"/>
      <c r="Y396" s="64"/>
      <c r="Z396" s="64"/>
      <c r="AA396" s="23"/>
    </row>
    <row r="397" spans="1:27" x14ac:dyDescent="0.25">
      <c r="A397" s="75" t="s">
        <v>265</v>
      </c>
      <c r="B397" s="169"/>
      <c r="C397" s="76" t="s">
        <v>184</v>
      </c>
      <c r="D397" s="72">
        <f>SUM(D369:D396)</f>
        <v>152</v>
      </c>
      <c r="E397" s="72">
        <f>SUM(E369:E396)</f>
        <v>177</v>
      </c>
      <c r="F397" s="72">
        <f>SUM(F369:F396)</f>
        <v>179</v>
      </c>
      <c r="G397" s="72">
        <f>SUM(G369:G396)</f>
        <v>180</v>
      </c>
      <c r="H397" s="51"/>
      <c r="I397" s="51"/>
      <c r="J397" s="72">
        <f>SUM(J369:J396)</f>
        <v>1205</v>
      </c>
      <c r="K397" s="72">
        <f>SUM(K369:K396)</f>
        <v>1350</v>
      </c>
      <c r="L397" s="72">
        <f>SUM(L369:L396)</f>
        <v>1056</v>
      </c>
      <c r="M397" s="72">
        <f>SUM(M369:M396)</f>
        <v>855</v>
      </c>
      <c r="N397" s="51"/>
      <c r="O397" s="51"/>
      <c r="P397" s="72">
        <f>SUM(P369:P396)</f>
        <v>99</v>
      </c>
      <c r="Q397" s="72">
        <f>SUM(Q369:Q396)</f>
        <v>373</v>
      </c>
      <c r="R397" s="72">
        <f>SUM(R369:R396)</f>
        <v>402</v>
      </c>
      <c r="S397" s="72">
        <f>SUM(S369:S396)</f>
        <v>382</v>
      </c>
      <c r="T397" s="72">
        <f>SUM(T369:T396)</f>
        <v>296</v>
      </c>
      <c r="U397" s="51"/>
      <c r="V397" s="51"/>
      <c r="W397" s="51"/>
      <c r="X397" s="51"/>
      <c r="Y397" s="72">
        <f>SUM(Y383:Y396)</f>
        <v>60</v>
      </c>
      <c r="Z397" s="72">
        <f>SUM(Z371:Z396)</f>
        <v>149</v>
      </c>
      <c r="AA397" s="51">
        <v>0</v>
      </c>
    </row>
    <row r="398" spans="1:27" x14ac:dyDescent="0.25">
      <c r="A398" s="63" t="s">
        <v>18</v>
      </c>
      <c r="B398" s="146" t="s">
        <v>185</v>
      </c>
      <c r="C398" s="63" t="s">
        <v>432</v>
      </c>
      <c r="D398" s="63">
        <v>161</v>
      </c>
      <c r="E398" s="63">
        <v>161</v>
      </c>
      <c r="F398" s="63">
        <v>114</v>
      </c>
      <c r="G398" s="63">
        <v>137</v>
      </c>
      <c r="H398" s="63"/>
      <c r="I398" s="63"/>
      <c r="J398" s="63">
        <v>109</v>
      </c>
      <c r="K398" s="63">
        <v>125</v>
      </c>
      <c r="L398" s="63">
        <v>115</v>
      </c>
      <c r="M398" s="63">
        <v>84</v>
      </c>
      <c r="N398" s="63"/>
      <c r="O398" s="63"/>
      <c r="P398" s="63">
        <v>97</v>
      </c>
      <c r="Q398" s="63">
        <v>96</v>
      </c>
      <c r="R398" s="63">
        <v>96</v>
      </c>
      <c r="S398" s="63">
        <v>117</v>
      </c>
      <c r="T398" s="63">
        <v>86</v>
      </c>
      <c r="U398" s="63"/>
      <c r="V398" s="63"/>
      <c r="W398" s="63"/>
      <c r="X398" s="63"/>
      <c r="Y398" s="63"/>
      <c r="Z398" s="63"/>
      <c r="AA398" s="63"/>
    </row>
    <row r="399" spans="1:27" x14ac:dyDescent="0.25">
      <c r="A399" s="63" t="s">
        <v>18</v>
      </c>
      <c r="B399" s="146" t="s">
        <v>186</v>
      </c>
      <c r="C399" s="63" t="s">
        <v>432</v>
      </c>
      <c r="D399" s="63">
        <v>10</v>
      </c>
      <c r="E399" s="63">
        <v>10</v>
      </c>
      <c r="F399" s="63"/>
      <c r="G399" s="63"/>
      <c r="H399" s="63"/>
      <c r="I399" s="63"/>
      <c r="J399" s="63">
        <v>9</v>
      </c>
      <c r="K399" s="63">
        <v>12</v>
      </c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</row>
    <row r="400" spans="1:27" x14ac:dyDescent="0.25">
      <c r="A400" s="76" t="s">
        <v>18</v>
      </c>
      <c r="B400" s="169"/>
      <c r="C400" s="76"/>
      <c r="D400" s="76">
        <f>SUM(D398:D399)</f>
        <v>171</v>
      </c>
      <c r="E400" s="76">
        <f>SUM(E398:E399)</f>
        <v>171</v>
      </c>
      <c r="F400" s="76">
        <f>SUM(F398:F399)</f>
        <v>114</v>
      </c>
      <c r="G400" s="76">
        <f>SUM(G398:G399)</f>
        <v>137</v>
      </c>
      <c r="H400" s="76"/>
      <c r="I400" s="76"/>
      <c r="J400" s="76">
        <f>SUM(J398:J399)</f>
        <v>118</v>
      </c>
      <c r="K400" s="76">
        <f>SUM(K398:K399)</f>
        <v>137</v>
      </c>
      <c r="L400" s="76">
        <f>SUM(L398:L399)</f>
        <v>115</v>
      </c>
      <c r="M400" s="76">
        <f>SUM(M398:M399)</f>
        <v>84</v>
      </c>
      <c r="N400" s="76"/>
      <c r="O400" s="76"/>
      <c r="P400" s="76">
        <f>SUM(P398:P399)</f>
        <v>97</v>
      </c>
      <c r="Q400" s="76">
        <f>SUM(Q398:Q399)</f>
        <v>96</v>
      </c>
      <c r="R400" s="76">
        <f>SUM(R398:R399)</f>
        <v>96</v>
      </c>
      <c r="S400" s="76">
        <f>SUM(S398:S399)</f>
        <v>117</v>
      </c>
      <c r="T400" s="76">
        <f>SUM(T398:T399)</f>
        <v>86</v>
      </c>
      <c r="U400" s="76"/>
      <c r="V400" s="76"/>
      <c r="W400" s="76"/>
      <c r="X400" s="76"/>
      <c r="Y400" s="76"/>
      <c r="Z400" s="76"/>
      <c r="AA400" s="76"/>
    </row>
    <row r="401" spans="1:27" x14ac:dyDescent="0.25">
      <c r="A401" s="45" t="s">
        <v>19</v>
      </c>
      <c r="B401" s="146" t="s">
        <v>266</v>
      </c>
      <c r="C401" s="77" t="s">
        <v>341</v>
      </c>
      <c r="D401" s="47">
        <v>254</v>
      </c>
      <c r="E401" s="47">
        <v>215</v>
      </c>
      <c r="F401" s="47">
        <v>212</v>
      </c>
      <c r="G401" s="47">
        <v>202</v>
      </c>
      <c r="H401" s="47">
        <v>190</v>
      </c>
      <c r="I401" s="47">
        <v>226</v>
      </c>
      <c r="J401" s="47">
        <v>200</v>
      </c>
      <c r="K401" s="47">
        <v>183</v>
      </c>
      <c r="L401" s="47">
        <v>209</v>
      </c>
      <c r="M401" s="47">
        <v>253</v>
      </c>
      <c r="N401" s="47">
        <v>304</v>
      </c>
      <c r="O401" s="47">
        <v>323</v>
      </c>
      <c r="P401" s="24"/>
      <c r="Q401" s="24"/>
      <c r="R401" s="24"/>
      <c r="S401" s="24"/>
      <c r="T401" s="24"/>
      <c r="U401" s="24"/>
      <c r="V401" s="47"/>
      <c r="W401" s="47"/>
      <c r="X401" s="47"/>
      <c r="Y401" s="24"/>
      <c r="Z401" s="24"/>
      <c r="AA401" s="24"/>
    </row>
    <row r="402" spans="1:27" ht="30" x14ac:dyDescent="0.25">
      <c r="A402" s="45" t="s">
        <v>19</v>
      </c>
      <c r="B402" s="146" t="s">
        <v>266</v>
      </c>
      <c r="C402" s="93" t="s">
        <v>346</v>
      </c>
      <c r="D402" s="47"/>
      <c r="E402" s="47"/>
      <c r="F402" s="47"/>
      <c r="G402" s="47"/>
      <c r="H402" s="47"/>
      <c r="I402" s="47"/>
      <c r="J402" s="47"/>
      <c r="K402" s="47">
        <v>498</v>
      </c>
      <c r="L402" s="47">
        <v>526</v>
      </c>
      <c r="M402" s="47">
        <v>373</v>
      </c>
      <c r="N402" s="47">
        <v>94</v>
      </c>
      <c r="O402" s="47">
        <v>67</v>
      </c>
      <c r="P402" s="24"/>
      <c r="Q402" s="24"/>
      <c r="R402" s="24"/>
      <c r="S402" s="24"/>
      <c r="T402" s="24"/>
      <c r="U402" s="24"/>
      <c r="V402" s="47"/>
      <c r="W402" s="47"/>
      <c r="X402" s="47"/>
      <c r="Y402" s="24"/>
      <c r="Z402" s="24"/>
      <c r="AA402" s="24"/>
    </row>
    <row r="403" spans="1:27" x14ac:dyDescent="0.25">
      <c r="A403" s="45" t="s">
        <v>19</v>
      </c>
      <c r="B403" s="146" t="s">
        <v>266</v>
      </c>
      <c r="C403" s="77" t="s">
        <v>347</v>
      </c>
      <c r="D403" s="47">
        <v>45</v>
      </c>
      <c r="E403" s="47">
        <v>53</v>
      </c>
      <c r="F403" s="47">
        <v>49</v>
      </c>
      <c r="G403" s="47">
        <v>47</v>
      </c>
      <c r="H403" s="47">
        <v>59</v>
      </c>
      <c r="I403" s="47">
        <v>88</v>
      </c>
      <c r="J403" s="47">
        <v>52</v>
      </c>
      <c r="K403" s="47">
        <v>45</v>
      </c>
      <c r="L403" s="47">
        <v>65</v>
      </c>
      <c r="M403" s="47">
        <v>28</v>
      </c>
      <c r="N403" s="47">
        <v>45</v>
      </c>
      <c r="O403" s="47">
        <v>43</v>
      </c>
      <c r="P403" s="24"/>
      <c r="Q403" s="24"/>
      <c r="R403" s="24"/>
      <c r="S403" s="24"/>
      <c r="T403" s="24"/>
      <c r="U403" s="24"/>
      <c r="V403" s="47"/>
      <c r="W403" s="47"/>
      <c r="X403" s="47"/>
      <c r="Y403" s="24"/>
      <c r="Z403" s="24"/>
      <c r="AA403" s="24"/>
    </row>
    <row r="404" spans="1:27" ht="30" x14ac:dyDescent="0.25">
      <c r="A404" s="45" t="s">
        <v>19</v>
      </c>
      <c r="B404" s="146" t="s">
        <v>266</v>
      </c>
      <c r="C404" s="93" t="s">
        <v>348</v>
      </c>
      <c r="D404" s="47">
        <v>54</v>
      </c>
      <c r="E404" s="47">
        <v>41</v>
      </c>
      <c r="F404" s="47">
        <v>36</v>
      </c>
      <c r="G404" s="47">
        <v>47</v>
      </c>
      <c r="H404" s="47">
        <v>50</v>
      </c>
      <c r="I404" s="47"/>
      <c r="J404" s="47">
        <v>3</v>
      </c>
      <c r="K404" s="47">
        <v>16</v>
      </c>
      <c r="L404" s="47">
        <v>19</v>
      </c>
      <c r="M404" s="47">
        <v>19</v>
      </c>
      <c r="N404" s="47">
        <v>22</v>
      </c>
      <c r="O404" s="47"/>
      <c r="P404" s="24"/>
      <c r="Q404" s="24"/>
      <c r="R404" s="24"/>
      <c r="S404" s="24"/>
      <c r="T404" s="24"/>
      <c r="U404" s="24"/>
      <c r="V404" s="47"/>
      <c r="W404" s="47"/>
      <c r="X404" s="47"/>
      <c r="Y404" s="24"/>
      <c r="Z404" s="24"/>
      <c r="AA404" s="24"/>
    </row>
    <row r="405" spans="1:27" x14ac:dyDescent="0.25">
      <c r="A405" s="45" t="s">
        <v>19</v>
      </c>
      <c r="B405" s="146" t="s">
        <v>266</v>
      </c>
      <c r="C405" s="93" t="s">
        <v>349</v>
      </c>
      <c r="D405" s="47">
        <v>8</v>
      </c>
      <c r="E405" s="47">
        <v>10</v>
      </c>
      <c r="F405" s="47">
        <v>11</v>
      </c>
      <c r="G405" s="47">
        <v>16</v>
      </c>
      <c r="H405" s="47">
        <v>12</v>
      </c>
      <c r="I405" s="47"/>
      <c r="J405" s="47">
        <v>4</v>
      </c>
      <c r="K405" s="47"/>
      <c r="L405" s="47">
        <v>1</v>
      </c>
      <c r="M405" s="47">
        <v>5</v>
      </c>
      <c r="N405" s="47">
        <v>11</v>
      </c>
      <c r="O405" s="47"/>
      <c r="P405" s="24"/>
      <c r="Q405" s="24"/>
      <c r="R405" s="24"/>
      <c r="S405" s="24"/>
      <c r="T405" s="24"/>
      <c r="U405" s="24"/>
      <c r="V405" s="47"/>
      <c r="W405" s="47"/>
      <c r="X405" s="47"/>
      <c r="Y405" s="24"/>
      <c r="Z405" s="24"/>
      <c r="AA405" s="24"/>
    </row>
    <row r="406" spans="1:27" x14ac:dyDescent="0.25">
      <c r="A406" s="45" t="s">
        <v>19</v>
      </c>
      <c r="B406" s="146" t="s">
        <v>266</v>
      </c>
      <c r="C406" s="77" t="s">
        <v>342</v>
      </c>
      <c r="D406" s="47"/>
      <c r="E406" s="47"/>
      <c r="F406" s="47"/>
      <c r="G406" s="47"/>
      <c r="H406" s="47"/>
      <c r="I406" s="47"/>
      <c r="J406" s="47">
        <v>76</v>
      </c>
      <c r="K406" s="47">
        <v>95</v>
      </c>
      <c r="L406" s="47">
        <v>103</v>
      </c>
      <c r="M406" s="47">
        <v>89</v>
      </c>
      <c r="N406" s="47">
        <v>87</v>
      </c>
      <c r="O406" s="47"/>
      <c r="P406" s="24"/>
      <c r="Q406" s="24"/>
      <c r="R406" s="24"/>
      <c r="S406" s="24"/>
      <c r="T406" s="24"/>
      <c r="U406" s="24"/>
      <c r="V406" s="47">
        <v>85</v>
      </c>
      <c r="W406" s="47">
        <v>88</v>
      </c>
      <c r="X406" s="47">
        <v>73</v>
      </c>
      <c r="Y406" s="24"/>
      <c r="Z406" s="24"/>
      <c r="AA406" s="24"/>
    </row>
    <row r="407" spans="1:27" x14ac:dyDescent="0.25">
      <c r="A407" s="45" t="s">
        <v>19</v>
      </c>
      <c r="B407" s="146" t="s">
        <v>266</v>
      </c>
      <c r="C407" s="77" t="s">
        <v>350</v>
      </c>
      <c r="D407" s="47">
        <v>1</v>
      </c>
      <c r="E407" s="47">
        <v>1</v>
      </c>
      <c r="F407" s="47"/>
      <c r="G407" s="47">
        <v>2</v>
      </c>
      <c r="H407" s="47">
        <v>2</v>
      </c>
      <c r="I407" s="47"/>
      <c r="J407" s="47">
        <v>201</v>
      </c>
      <c r="K407" s="47">
        <v>218</v>
      </c>
      <c r="L407" s="47">
        <v>272</v>
      </c>
      <c r="M407" s="47">
        <v>289</v>
      </c>
      <c r="N407" s="47">
        <v>204</v>
      </c>
      <c r="O407" s="47"/>
      <c r="P407" s="24"/>
      <c r="Q407" s="24"/>
      <c r="R407" s="24"/>
      <c r="S407" s="24"/>
      <c r="T407" s="24"/>
      <c r="U407" s="24"/>
      <c r="V407" s="47"/>
      <c r="W407" s="47"/>
      <c r="X407" s="47"/>
      <c r="Y407" s="24"/>
      <c r="Z407" s="24"/>
      <c r="AA407" s="24"/>
    </row>
    <row r="408" spans="1:27" x14ac:dyDescent="0.25">
      <c r="A408" s="48" t="s">
        <v>19</v>
      </c>
      <c r="B408" s="169"/>
      <c r="C408" s="34"/>
      <c r="D408" s="34">
        <f t="shared" ref="D408:O408" si="5">SUM(D401:D407)</f>
        <v>362</v>
      </c>
      <c r="E408" s="34">
        <f t="shared" si="5"/>
        <v>320</v>
      </c>
      <c r="F408" s="34">
        <f t="shared" si="5"/>
        <v>308</v>
      </c>
      <c r="G408" s="34">
        <f t="shared" si="5"/>
        <v>314</v>
      </c>
      <c r="H408" s="34">
        <f t="shared" si="5"/>
        <v>313</v>
      </c>
      <c r="I408" s="34">
        <f t="shared" si="5"/>
        <v>314</v>
      </c>
      <c r="J408" s="34">
        <f t="shared" si="5"/>
        <v>536</v>
      </c>
      <c r="K408" s="34">
        <f t="shared" si="5"/>
        <v>1055</v>
      </c>
      <c r="L408" s="34">
        <f t="shared" si="5"/>
        <v>1195</v>
      </c>
      <c r="M408" s="34">
        <f t="shared" si="5"/>
        <v>1056</v>
      </c>
      <c r="N408" s="34">
        <f t="shared" si="5"/>
        <v>767</v>
      </c>
      <c r="O408" s="34">
        <f t="shared" si="5"/>
        <v>433</v>
      </c>
      <c r="P408" s="34"/>
      <c r="Q408" s="34"/>
      <c r="R408" s="34"/>
      <c r="S408" s="34"/>
      <c r="T408" s="34"/>
      <c r="U408" s="34"/>
      <c r="V408" s="34">
        <f>SUM(V401:V407)</f>
        <v>85</v>
      </c>
      <c r="W408" s="34">
        <f>SUM(W401:W407)</f>
        <v>88</v>
      </c>
      <c r="X408" s="34">
        <f>SUM(X401:X407)</f>
        <v>73</v>
      </c>
      <c r="Y408" s="34"/>
      <c r="Z408" s="34"/>
      <c r="AA408" s="34"/>
    </row>
    <row r="409" spans="1:27" ht="15.75" x14ac:dyDescent="0.25">
      <c r="A409" s="57"/>
      <c r="B409" s="146" t="s">
        <v>185</v>
      </c>
    </row>
    <row r="410" spans="1:27" x14ac:dyDescent="0.25">
      <c r="A410" s="146" t="s">
        <v>20</v>
      </c>
      <c r="B410" s="146" t="s">
        <v>185</v>
      </c>
      <c r="C410" s="146" t="s">
        <v>190</v>
      </c>
      <c r="D410" s="146"/>
      <c r="E410" s="146"/>
      <c r="F410" s="146"/>
      <c r="G410" s="146"/>
      <c r="H410" s="146"/>
      <c r="I410" s="146"/>
      <c r="J410" s="146" t="s">
        <v>716</v>
      </c>
      <c r="K410" s="146" t="s">
        <v>717</v>
      </c>
      <c r="L410" s="146" t="s">
        <v>718</v>
      </c>
      <c r="M410" s="146" t="s">
        <v>719</v>
      </c>
      <c r="N410" s="146"/>
      <c r="O410" s="146"/>
      <c r="P410" s="146" t="s">
        <v>731</v>
      </c>
      <c r="Q410" s="146" t="s">
        <v>732</v>
      </c>
      <c r="R410" s="146" t="s">
        <v>733</v>
      </c>
      <c r="S410" s="146" t="s">
        <v>734</v>
      </c>
      <c r="T410" s="146" t="s">
        <v>735</v>
      </c>
      <c r="U410" s="146"/>
      <c r="V410" s="146"/>
      <c r="W410" s="146"/>
      <c r="X410" s="146"/>
      <c r="Y410" s="146"/>
      <c r="Z410" s="146"/>
      <c r="AA410" s="146"/>
    </row>
    <row r="411" spans="1:27" x14ac:dyDescent="0.25">
      <c r="A411" s="146" t="s">
        <v>20</v>
      </c>
      <c r="B411" s="146" t="s">
        <v>185</v>
      </c>
      <c r="C411" s="146" t="s">
        <v>706</v>
      </c>
      <c r="D411" s="146"/>
      <c r="E411" s="146"/>
      <c r="F411" s="146"/>
      <c r="G411" s="146"/>
      <c r="H411" s="146"/>
      <c r="I411" s="146"/>
      <c r="J411" s="146">
        <v>17</v>
      </c>
      <c r="K411" s="146" t="s">
        <v>720</v>
      </c>
      <c r="L411" s="146" t="s">
        <v>720</v>
      </c>
      <c r="M411" s="146">
        <v>15</v>
      </c>
      <c r="N411" s="146"/>
      <c r="O411" s="146"/>
      <c r="P411" s="146" t="s">
        <v>720</v>
      </c>
      <c r="Q411" s="146" t="s">
        <v>720</v>
      </c>
      <c r="R411" s="146" t="s">
        <v>720</v>
      </c>
      <c r="S411" s="146" t="s">
        <v>720</v>
      </c>
      <c r="T411" s="146" t="s">
        <v>720</v>
      </c>
      <c r="U411" s="146"/>
      <c r="V411" s="146"/>
      <c r="W411" s="146"/>
      <c r="X411" s="146"/>
      <c r="Y411" s="146"/>
      <c r="Z411" s="146"/>
      <c r="AA411" s="146"/>
    </row>
    <row r="412" spans="1:27" x14ac:dyDescent="0.25">
      <c r="A412" s="146" t="s">
        <v>20</v>
      </c>
      <c r="B412" s="146" t="s">
        <v>185</v>
      </c>
      <c r="C412" s="146" t="s">
        <v>269</v>
      </c>
      <c r="D412" s="146"/>
      <c r="E412" s="146"/>
      <c r="F412" s="146"/>
      <c r="G412" s="146"/>
      <c r="H412" s="146"/>
      <c r="I412" s="146"/>
      <c r="J412" s="146">
        <v>63</v>
      </c>
      <c r="K412" s="146">
        <v>39</v>
      </c>
      <c r="L412" s="146" t="s">
        <v>720</v>
      </c>
      <c r="M412" s="146" t="s">
        <v>720</v>
      </c>
      <c r="N412" s="146"/>
      <c r="O412" s="146"/>
      <c r="P412" s="146" t="s">
        <v>720</v>
      </c>
      <c r="Q412" s="146" t="s">
        <v>720</v>
      </c>
      <c r="R412" s="146" t="s">
        <v>720</v>
      </c>
      <c r="S412" s="146" t="s">
        <v>720</v>
      </c>
      <c r="T412" s="146" t="s">
        <v>720</v>
      </c>
      <c r="U412" s="146"/>
      <c r="V412" s="146"/>
      <c r="W412" s="146"/>
      <c r="X412" s="146"/>
      <c r="Y412" s="146"/>
      <c r="Z412" s="146"/>
      <c r="AA412" s="146"/>
    </row>
    <row r="413" spans="1:27" x14ac:dyDescent="0.25">
      <c r="A413" s="146" t="s">
        <v>20</v>
      </c>
      <c r="B413" s="146" t="s">
        <v>185</v>
      </c>
      <c r="C413" s="146" t="s">
        <v>707</v>
      </c>
      <c r="D413" s="146"/>
      <c r="E413" s="146"/>
      <c r="F413" s="146"/>
      <c r="G413" s="146"/>
      <c r="H413" s="146"/>
      <c r="I413" s="146"/>
      <c r="J413" s="146">
        <v>8</v>
      </c>
      <c r="K413" s="146" t="s">
        <v>720</v>
      </c>
      <c r="L413" s="146" t="s">
        <v>720</v>
      </c>
      <c r="M413" s="146" t="s">
        <v>720</v>
      </c>
      <c r="N413" s="146"/>
      <c r="O413" s="146"/>
      <c r="P413" s="146" t="s">
        <v>720</v>
      </c>
      <c r="Q413" s="146" t="s">
        <v>720</v>
      </c>
      <c r="R413" s="146" t="s">
        <v>720</v>
      </c>
      <c r="S413" s="146" t="s">
        <v>720</v>
      </c>
      <c r="T413" s="146" t="s">
        <v>720</v>
      </c>
      <c r="U413" s="146"/>
      <c r="V413" s="146"/>
      <c r="W413" s="146"/>
      <c r="X413" s="146"/>
      <c r="Y413" s="146"/>
      <c r="Z413" s="146"/>
      <c r="AA413" s="146"/>
    </row>
    <row r="414" spans="1:27" x14ac:dyDescent="0.25">
      <c r="A414" s="146" t="s">
        <v>20</v>
      </c>
      <c r="B414" s="146" t="s">
        <v>185</v>
      </c>
      <c r="C414" s="146" t="s">
        <v>684</v>
      </c>
      <c r="D414" s="146"/>
      <c r="E414" s="146"/>
      <c r="F414" s="146"/>
      <c r="G414" s="146"/>
      <c r="H414" s="146"/>
      <c r="I414" s="146"/>
      <c r="J414" s="146">
        <v>53</v>
      </c>
      <c r="K414" s="146">
        <v>57</v>
      </c>
      <c r="L414" s="146">
        <v>22</v>
      </c>
      <c r="M414" s="146" t="s">
        <v>720</v>
      </c>
      <c r="N414" s="146"/>
      <c r="O414" s="146"/>
      <c r="P414" s="146" t="s">
        <v>720</v>
      </c>
      <c r="Q414" s="146" t="s">
        <v>720</v>
      </c>
      <c r="R414" s="146" t="s">
        <v>720</v>
      </c>
      <c r="S414" s="146" t="s">
        <v>720</v>
      </c>
      <c r="T414" s="146" t="s">
        <v>720</v>
      </c>
      <c r="U414" s="146"/>
      <c r="V414" s="146"/>
      <c r="W414" s="146"/>
      <c r="X414" s="146"/>
      <c r="Y414" s="146"/>
      <c r="Z414" s="146"/>
      <c r="AA414" s="146"/>
    </row>
    <row r="415" spans="1:27" x14ac:dyDescent="0.25">
      <c r="A415" s="146" t="s">
        <v>20</v>
      </c>
      <c r="B415" s="146" t="s">
        <v>185</v>
      </c>
      <c r="C415" s="146" t="s">
        <v>708</v>
      </c>
      <c r="D415" s="146"/>
      <c r="E415" s="146"/>
      <c r="F415" s="146"/>
      <c r="G415" s="146"/>
      <c r="H415" s="146"/>
      <c r="I415" s="146"/>
      <c r="J415" s="146">
        <v>30</v>
      </c>
      <c r="K415" s="146">
        <v>29</v>
      </c>
      <c r="L415" s="146" t="s">
        <v>721</v>
      </c>
      <c r="M415" s="146" t="s">
        <v>720</v>
      </c>
      <c r="N415" s="146"/>
      <c r="O415" s="146"/>
      <c r="P415" s="146" t="s">
        <v>720</v>
      </c>
      <c r="Q415" s="146" t="s">
        <v>720</v>
      </c>
      <c r="R415" s="146" t="s">
        <v>720</v>
      </c>
      <c r="S415" s="146" t="s">
        <v>720</v>
      </c>
      <c r="T415" s="146" t="s">
        <v>720</v>
      </c>
      <c r="U415" s="146"/>
      <c r="V415" s="146"/>
      <c r="W415" s="146"/>
      <c r="X415" s="146"/>
      <c r="Y415" s="146"/>
      <c r="Z415" s="146"/>
      <c r="AA415" s="146"/>
    </row>
    <row r="416" spans="1:27" ht="30" x14ac:dyDescent="0.25">
      <c r="A416" s="146" t="s">
        <v>20</v>
      </c>
      <c r="B416" s="146" t="s">
        <v>185</v>
      </c>
      <c r="C416" s="146" t="s">
        <v>371</v>
      </c>
      <c r="D416" s="146"/>
      <c r="E416" s="146"/>
      <c r="F416" s="146"/>
      <c r="G416" s="146"/>
      <c r="H416" s="146"/>
      <c r="I416" s="146"/>
      <c r="J416" s="146">
        <v>28</v>
      </c>
      <c r="K416" s="146" t="s">
        <v>720</v>
      </c>
      <c r="L416" s="146" t="s">
        <v>720</v>
      </c>
      <c r="M416" s="146" t="s">
        <v>720</v>
      </c>
      <c r="N416" s="146"/>
      <c r="O416" s="146"/>
      <c r="P416" s="146" t="s">
        <v>720</v>
      </c>
      <c r="Q416" s="146" t="s">
        <v>720</v>
      </c>
      <c r="R416" s="146" t="s">
        <v>720</v>
      </c>
      <c r="S416" s="146" t="s">
        <v>720</v>
      </c>
      <c r="T416" s="146" t="s">
        <v>720</v>
      </c>
      <c r="U416" s="146"/>
      <c r="V416" s="146"/>
      <c r="W416" s="146"/>
      <c r="X416" s="146"/>
      <c r="Y416" s="146"/>
      <c r="Z416" s="146"/>
      <c r="AA416" s="146"/>
    </row>
    <row r="417" spans="1:27" ht="30" x14ac:dyDescent="0.25">
      <c r="A417" s="146" t="s">
        <v>20</v>
      </c>
      <c r="B417" s="146" t="s">
        <v>185</v>
      </c>
      <c r="C417" s="146" t="s">
        <v>554</v>
      </c>
      <c r="D417" s="146"/>
      <c r="E417" s="146"/>
      <c r="F417" s="146"/>
      <c r="G417" s="146"/>
      <c r="H417" s="146"/>
      <c r="I417" s="146"/>
      <c r="J417" s="146">
        <v>62</v>
      </c>
      <c r="K417" s="146" t="s">
        <v>720</v>
      </c>
      <c r="L417" s="146" t="s">
        <v>720</v>
      </c>
      <c r="M417" s="146" t="s">
        <v>720</v>
      </c>
      <c r="N417" s="146"/>
      <c r="O417" s="146"/>
      <c r="P417" s="146" t="s">
        <v>720</v>
      </c>
      <c r="Q417" s="146" t="s">
        <v>720</v>
      </c>
      <c r="R417" s="146" t="s">
        <v>720</v>
      </c>
      <c r="S417" s="146" t="s">
        <v>720</v>
      </c>
      <c r="T417" s="146" t="s">
        <v>720</v>
      </c>
      <c r="U417" s="146"/>
      <c r="V417" s="146"/>
      <c r="W417" s="146"/>
      <c r="X417" s="146"/>
      <c r="Y417" s="146"/>
      <c r="Z417" s="146"/>
      <c r="AA417" s="146"/>
    </row>
    <row r="418" spans="1:27" ht="30" x14ac:dyDescent="0.25">
      <c r="A418" s="146" t="s">
        <v>20</v>
      </c>
      <c r="B418" s="146" t="s">
        <v>185</v>
      </c>
      <c r="C418" s="146" t="s">
        <v>272</v>
      </c>
      <c r="D418" s="146"/>
      <c r="E418" s="146"/>
      <c r="F418" s="146"/>
      <c r="G418" s="146"/>
      <c r="H418" s="146"/>
      <c r="I418" s="146"/>
      <c r="J418" s="146">
        <v>36</v>
      </c>
      <c r="K418" s="146">
        <v>29</v>
      </c>
      <c r="L418" s="146">
        <v>31</v>
      </c>
      <c r="M418" s="146">
        <v>46</v>
      </c>
      <c r="N418" s="146"/>
      <c r="O418" s="146"/>
      <c r="P418" s="146" t="s">
        <v>720</v>
      </c>
      <c r="Q418" s="146" t="s">
        <v>720</v>
      </c>
      <c r="R418" s="146">
        <v>8</v>
      </c>
      <c r="S418" s="146">
        <v>16</v>
      </c>
      <c r="T418" s="146" t="s">
        <v>720</v>
      </c>
      <c r="U418" s="146"/>
      <c r="V418" s="146"/>
      <c r="W418" s="146"/>
      <c r="X418" s="146"/>
      <c r="Y418" s="146"/>
      <c r="Z418" s="146"/>
      <c r="AA418" s="146"/>
    </row>
    <row r="419" spans="1:27" x14ac:dyDescent="0.25">
      <c r="A419" s="146" t="s">
        <v>20</v>
      </c>
      <c r="B419" s="146" t="s">
        <v>185</v>
      </c>
      <c r="C419" s="146" t="s">
        <v>428</v>
      </c>
      <c r="D419" s="146" t="s">
        <v>746</v>
      </c>
      <c r="E419" s="146"/>
      <c r="F419" s="146"/>
      <c r="G419" s="146"/>
      <c r="H419" s="146"/>
      <c r="I419" s="146"/>
      <c r="J419" s="146">
        <v>113</v>
      </c>
      <c r="K419" s="146">
        <v>78</v>
      </c>
      <c r="L419" s="146">
        <v>44</v>
      </c>
      <c r="M419" s="146">
        <v>20</v>
      </c>
      <c r="N419" s="146"/>
      <c r="O419" s="146"/>
      <c r="P419" s="146">
        <v>11</v>
      </c>
      <c r="Q419" s="146">
        <v>22</v>
      </c>
      <c r="R419" s="146">
        <v>14</v>
      </c>
      <c r="S419" s="146">
        <v>19</v>
      </c>
      <c r="T419" s="146">
        <v>18</v>
      </c>
      <c r="U419" s="146"/>
      <c r="V419" s="146"/>
      <c r="W419" s="146"/>
      <c r="X419" s="146"/>
      <c r="Y419" s="146"/>
      <c r="Z419" s="146"/>
      <c r="AA419" s="146"/>
    </row>
    <row r="420" spans="1:27" x14ac:dyDescent="0.25">
      <c r="A420" s="146" t="s">
        <v>20</v>
      </c>
      <c r="B420" s="146" t="s">
        <v>185</v>
      </c>
      <c r="C420" s="146" t="s">
        <v>709</v>
      </c>
      <c r="D420" s="146"/>
      <c r="E420" s="146"/>
      <c r="F420" s="146"/>
      <c r="G420" s="146"/>
      <c r="H420" s="146"/>
      <c r="I420" s="146"/>
      <c r="J420" s="146">
        <v>12</v>
      </c>
      <c r="K420" s="146" t="s">
        <v>720</v>
      </c>
      <c r="L420" s="146" t="s">
        <v>720</v>
      </c>
      <c r="M420" s="146" t="s">
        <v>720</v>
      </c>
      <c r="N420" s="146"/>
      <c r="O420" s="146"/>
      <c r="P420" s="146" t="s">
        <v>720</v>
      </c>
      <c r="Q420" s="146" t="s">
        <v>720</v>
      </c>
      <c r="R420" s="146" t="s">
        <v>720</v>
      </c>
      <c r="S420" s="146" t="s">
        <v>720</v>
      </c>
      <c r="T420" s="146" t="s">
        <v>720</v>
      </c>
      <c r="U420" s="146"/>
      <c r="V420" s="146"/>
      <c r="W420" s="146"/>
      <c r="X420" s="146"/>
      <c r="Y420" s="146"/>
      <c r="Z420" s="146"/>
      <c r="AA420" s="146"/>
    </row>
    <row r="421" spans="1:27" x14ac:dyDescent="0.25">
      <c r="A421" s="146" t="s">
        <v>20</v>
      </c>
      <c r="B421" s="146" t="s">
        <v>185</v>
      </c>
      <c r="C421" s="146" t="s">
        <v>440</v>
      </c>
      <c r="D421" s="146"/>
      <c r="E421" s="146"/>
      <c r="F421" s="146"/>
      <c r="G421" s="146"/>
      <c r="H421" s="146"/>
      <c r="I421" s="146"/>
      <c r="J421" s="146">
        <v>10</v>
      </c>
      <c r="K421" s="146" t="s">
        <v>720</v>
      </c>
      <c r="L421" s="146" t="s">
        <v>720</v>
      </c>
      <c r="M421" s="146" t="s">
        <v>720</v>
      </c>
      <c r="N421" s="146"/>
      <c r="O421" s="146"/>
      <c r="P421" s="146" t="s">
        <v>720</v>
      </c>
      <c r="Q421" s="146" t="s">
        <v>720</v>
      </c>
      <c r="R421" s="146" t="s">
        <v>720</v>
      </c>
      <c r="S421" s="146" t="s">
        <v>720</v>
      </c>
      <c r="T421" s="146" t="s">
        <v>720</v>
      </c>
      <c r="U421" s="146"/>
      <c r="V421" s="146"/>
      <c r="W421" s="146"/>
      <c r="X421" s="146"/>
      <c r="Y421" s="146"/>
      <c r="Z421" s="146"/>
      <c r="AA421" s="146"/>
    </row>
    <row r="422" spans="1:27" x14ac:dyDescent="0.25">
      <c r="A422" s="146" t="s">
        <v>20</v>
      </c>
      <c r="B422" s="146" t="s">
        <v>186</v>
      </c>
      <c r="C422" s="146" t="s">
        <v>190</v>
      </c>
      <c r="D422" s="146"/>
      <c r="E422" s="146"/>
      <c r="F422" s="146"/>
      <c r="G422" s="146"/>
      <c r="H422" s="146"/>
      <c r="I422" s="146"/>
      <c r="J422" s="146" t="s">
        <v>722</v>
      </c>
      <c r="K422" s="146" t="s">
        <v>723</v>
      </c>
      <c r="L422" s="146" t="s">
        <v>724</v>
      </c>
      <c r="M422" s="146"/>
      <c r="N422" s="146"/>
      <c r="O422" s="146"/>
      <c r="P422" s="146" t="s">
        <v>736</v>
      </c>
      <c r="Q422" s="146" t="s">
        <v>737</v>
      </c>
      <c r="R422" s="146" t="s">
        <v>738</v>
      </c>
      <c r="S422" s="146"/>
      <c r="T422" s="146"/>
      <c r="U422" s="146"/>
      <c r="V422" s="146"/>
      <c r="W422" s="146"/>
      <c r="X422" s="146"/>
      <c r="Y422" s="146"/>
      <c r="Z422" s="146"/>
      <c r="AA422" s="146"/>
    </row>
    <row r="423" spans="1:27" ht="30" x14ac:dyDescent="0.25">
      <c r="A423" s="146" t="s">
        <v>20</v>
      </c>
      <c r="B423" s="146" t="s">
        <v>186</v>
      </c>
      <c r="C423" s="146" t="s">
        <v>272</v>
      </c>
      <c r="D423" s="146"/>
      <c r="E423" s="146"/>
      <c r="F423" s="146"/>
      <c r="G423" s="146"/>
      <c r="H423" s="146"/>
      <c r="I423" s="146"/>
      <c r="J423" s="146">
        <v>10</v>
      </c>
      <c r="K423" s="146">
        <v>14</v>
      </c>
      <c r="L423" s="146" t="s">
        <v>720</v>
      </c>
      <c r="M423" s="146"/>
      <c r="N423" s="146"/>
      <c r="O423" s="146"/>
      <c r="P423" s="146" t="s">
        <v>720</v>
      </c>
      <c r="Q423" s="146" t="s">
        <v>720</v>
      </c>
      <c r="R423" s="146" t="s">
        <v>720</v>
      </c>
      <c r="S423" s="146"/>
      <c r="T423" s="146"/>
      <c r="U423" s="146"/>
      <c r="V423" s="146"/>
      <c r="W423" s="146"/>
      <c r="X423" s="146"/>
      <c r="Y423" s="146"/>
      <c r="Z423" s="146"/>
      <c r="AA423" s="146"/>
    </row>
    <row r="424" spans="1:27" x14ac:dyDescent="0.25">
      <c r="A424" s="146" t="s">
        <v>20</v>
      </c>
      <c r="B424" s="146" t="s">
        <v>186</v>
      </c>
      <c r="C424" s="146" t="s">
        <v>188</v>
      </c>
      <c r="D424" s="146"/>
      <c r="E424" s="146"/>
      <c r="F424" s="146"/>
      <c r="G424" s="146"/>
      <c r="H424" s="146"/>
      <c r="I424" s="146"/>
      <c r="J424" s="146">
        <v>12</v>
      </c>
      <c r="K424" s="146">
        <v>27</v>
      </c>
      <c r="L424" s="146" t="s">
        <v>720</v>
      </c>
      <c r="M424" s="146"/>
      <c r="N424" s="146"/>
      <c r="O424" s="146"/>
      <c r="P424" s="146" t="s">
        <v>720</v>
      </c>
      <c r="Q424" s="146" t="s">
        <v>720</v>
      </c>
      <c r="R424" s="146" t="s">
        <v>720</v>
      </c>
      <c r="S424" s="146"/>
      <c r="T424" s="146"/>
      <c r="U424" s="146"/>
      <c r="V424" s="146"/>
      <c r="W424" s="146"/>
      <c r="X424" s="146"/>
      <c r="Y424" s="146"/>
      <c r="Z424" s="146"/>
      <c r="AA424" s="146"/>
    </row>
    <row r="425" spans="1:27" x14ac:dyDescent="0.25">
      <c r="A425" s="146" t="s">
        <v>20</v>
      </c>
      <c r="B425" s="146" t="s">
        <v>266</v>
      </c>
      <c r="C425" s="146" t="s">
        <v>344</v>
      </c>
      <c r="D425" s="146"/>
      <c r="E425" s="146"/>
      <c r="F425" s="146"/>
      <c r="G425" s="146"/>
      <c r="H425" s="146"/>
      <c r="I425" s="146"/>
      <c r="J425" s="146" t="s">
        <v>725</v>
      </c>
      <c r="K425" s="146" t="s">
        <v>726</v>
      </c>
      <c r="L425" s="146" t="s">
        <v>215</v>
      </c>
      <c r="M425" s="146" t="s">
        <v>217</v>
      </c>
      <c r="N425" s="146" t="s">
        <v>745</v>
      </c>
      <c r="O425" s="146"/>
      <c r="P425" s="146" t="s">
        <v>739</v>
      </c>
      <c r="Q425" s="146" t="s">
        <v>739</v>
      </c>
      <c r="R425" s="146" t="s">
        <v>739</v>
      </c>
      <c r="S425" s="146" t="s">
        <v>739</v>
      </c>
      <c r="T425" s="146" t="s">
        <v>397</v>
      </c>
      <c r="U425" s="146"/>
      <c r="V425" s="146"/>
      <c r="W425" s="146"/>
      <c r="X425" s="146"/>
      <c r="Y425" s="146"/>
      <c r="Z425" s="146"/>
      <c r="AA425" s="146"/>
    </row>
    <row r="426" spans="1:27" x14ac:dyDescent="0.25">
      <c r="A426" s="146" t="s">
        <v>20</v>
      </c>
      <c r="B426" s="146" t="s">
        <v>266</v>
      </c>
      <c r="C426" s="146" t="s">
        <v>711</v>
      </c>
      <c r="D426" s="146"/>
      <c r="E426" s="146"/>
      <c r="F426" s="146"/>
      <c r="G426" s="146"/>
      <c r="H426" s="146"/>
      <c r="I426" s="146"/>
      <c r="J426" s="146">
        <v>33</v>
      </c>
      <c r="K426" s="146">
        <v>12</v>
      </c>
      <c r="L426" s="146">
        <v>13</v>
      </c>
      <c r="M426" s="146" t="s">
        <v>720</v>
      </c>
      <c r="N426" s="146" t="s">
        <v>720</v>
      </c>
      <c r="O426" s="146"/>
      <c r="P426" s="146" t="s">
        <v>720</v>
      </c>
      <c r="Q426" s="146" t="s">
        <v>720</v>
      </c>
      <c r="R426" s="146" t="s">
        <v>720</v>
      </c>
      <c r="S426" s="146" t="s">
        <v>720</v>
      </c>
      <c r="T426" s="146" t="s">
        <v>740</v>
      </c>
      <c r="U426" s="146"/>
      <c r="V426" s="146"/>
      <c r="W426" s="146"/>
      <c r="X426" s="146"/>
      <c r="Y426" s="146"/>
      <c r="Z426" s="146"/>
      <c r="AA426" s="146"/>
    </row>
    <row r="427" spans="1:27" x14ac:dyDescent="0.25">
      <c r="A427" s="170" t="s">
        <v>20</v>
      </c>
      <c r="B427" s="169"/>
      <c r="C427" s="170" t="s">
        <v>184</v>
      </c>
      <c r="D427" s="170"/>
      <c r="E427" s="170"/>
      <c r="F427" s="170"/>
      <c r="G427" s="170"/>
      <c r="H427" s="170"/>
      <c r="I427" s="170"/>
      <c r="J427" s="170" t="s">
        <v>727</v>
      </c>
      <c r="K427" s="170" t="s">
        <v>728</v>
      </c>
      <c r="L427" s="170" t="s">
        <v>729</v>
      </c>
      <c r="M427" s="170" t="s">
        <v>730</v>
      </c>
      <c r="N427" s="170" t="s">
        <v>745</v>
      </c>
      <c r="O427" s="170"/>
      <c r="P427" s="170" t="s">
        <v>741</v>
      </c>
      <c r="Q427" s="170" t="s">
        <v>742</v>
      </c>
      <c r="R427" s="170" t="s">
        <v>743</v>
      </c>
      <c r="S427" s="170" t="s">
        <v>744</v>
      </c>
      <c r="T427" s="170">
        <v>88</v>
      </c>
      <c r="U427" s="170"/>
      <c r="V427" s="170"/>
      <c r="W427" s="170"/>
      <c r="X427" s="170"/>
      <c r="Y427" s="170"/>
      <c r="Z427" s="170"/>
      <c r="AA427" s="170"/>
    </row>
    <row r="428" spans="1:27" x14ac:dyDescent="0.25">
      <c r="A428" s="85" t="s">
        <v>21</v>
      </c>
      <c r="B428" s="146" t="s">
        <v>185</v>
      </c>
      <c r="C428" s="77" t="s">
        <v>353</v>
      </c>
      <c r="D428" s="24">
        <v>30</v>
      </c>
      <c r="E428" s="24">
        <v>21</v>
      </c>
      <c r="F428" s="24">
        <v>18</v>
      </c>
      <c r="G428" s="24">
        <v>15</v>
      </c>
      <c r="H428" s="24"/>
      <c r="I428" s="24"/>
      <c r="J428" s="24">
        <v>14</v>
      </c>
      <c r="K428" s="24">
        <v>38</v>
      </c>
      <c r="L428" s="24">
        <v>32</v>
      </c>
      <c r="M428" s="24">
        <v>33</v>
      </c>
      <c r="N428" s="24"/>
      <c r="O428" s="24"/>
      <c r="P428" s="24">
        <v>7</v>
      </c>
      <c r="Q428" s="24">
        <v>17</v>
      </c>
      <c r="R428" s="24">
        <v>42</v>
      </c>
      <c r="S428" s="24">
        <v>41</v>
      </c>
      <c r="T428" s="24">
        <v>20</v>
      </c>
      <c r="U428" s="52"/>
      <c r="V428" s="52"/>
      <c r="W428" s="52"/>
      <c r="X428" s="52"/>
      <c r="Y428" s="52"/>
      <c r="Z428" s="52"/>
      <c r="AA428" s="52"/>
    </row>
    <row r="429" spans="1:27" ht="45" x14ac:dyDescent="0.25">
      <c r="A429" s="85" t="s">
        <v>21</v>
      </c>
      <c r="B429" s="146" t="s">
        <v>185</v>
      </c>
      <c r="C429" s="93" t="s">
        <v>354</v>
      </c>
      <c r="D429" s="24">
        <v>13</v>
      </c>
      <c r="E429" s="24">
        <v>14</v>
      </c>
      <c r="F429" s="24">
        <v>16</v>
      </c>
      <c r="G429" s="24">
        <v>15</v>
      </c>
      <c r="H429" s="24"/>
      <c r="I429" s="24"/>
      <c r="J429" s="24">
        <v>3</v>
      </c>
      <c r="K429" s="24">
        <v>2</v>
      </c>
      <c r="L429" s="24"/>
      <c r="M429" s="24">
        <v>2</v>
      </c>
      <c r="N429" s="24"/>
      <c r="O429" s="24"/>
      <c r="P429" s="24"/>
      <c r="Q429" s="24">
        <v>6</v>
      </c>
      <c r="R429" s="24">
        <v>9</v>
      </c>
      <c r="S429" s="24">
        <v>6</v>
      </c>
      <c r="T429" s="24">
        <v>4</v>
      </c>
      <c r="U429" s="52"/>
      <c r="V429" s="52"/>
      <c r="W429" s="52"/>
      <c r="X429" s="52"/>
      <c r="Y429" s="52"/>
      <c r="Z429" s="52"/>
      <c r="AA429" s="52"/>
    </row>
    <row r="430" spans="1:27" x14ac:dyDescent="0.25">
      <c r="A430" s="85" t="s">
        <v>21</v>
      </c>
      <c r="B430" s="146" t="s">
        <v>185</v>
      </c>
      <c r="C430" s="77" t="s">
        <v>355</v>
      </c>
      <c r="D430" s="24">
        <v>38</v>
      </c>
      <c r="E430" s="24">
        <v>53</v>
      </c>
      <c r="F430" s="24">
        <v>41</v>
      </c>
      <c r="G430" s="24">
        <v>51</v>
      </c>
      <c r="H430" s="24"/>
      <c r="I430" s="24"/>
      <c r="J430" s="24">
        <v>2</v>
      </c>
      <c r="K430" s="24">
        <v>13</v>
      </c>
      <c r="L430" s="24">
        <v>12</v>
      </c>
      <c r="M430" s="24">
        <v>12</v>
      </c>
      <c r="N430" s="24"/>
      <c r="O430" s="24"/>
      <c r="P430" s="24">
        <v>1</v>
      </c>
      <c r="Q430" s="24">
        <v>26</v>
      </c>
      <c r="R430" s="24">
        <v>60</v>
      </c>
      <c r="S430" s="24">
        <v>39</v>
      </c>
      <c r="T430" s="24">
        <v>26</v>
      </c>
      <c r="U430" s="52"/>
      <c r="V430" s="52"/>
      <c r="W430" s="52"/>
      <c r="X430" s="52"/>
      <c r="Y430" s="52"/>
      <c r="Z430" s="52"/>
      <c r="AA430" s="52"/>
    </row>
    <row r="431" spans="1:27" x14ac:dyDescent="0.25">
      <c r="A431" s="85" t="s">
        <v>21</v>
      </c>
      <c r="B431" s="146" t="s">
        <v>185</v>
      </c>
      <c r="C431" s="24" t="s">
        <v>356</v>
      </c>
      <c r="D431" s="24"/>
      <c r="E431" s="24"/>
      <c r="F431" s="24"/>
      <c r="G431" s="24"/>
      <c r="H431" s="24"/>
      <c r="I431" s="24"/>
      <c r="J431" s="24">
        <v>14</v>
      </c>
      <c r="K431" s="24">
        <v>27</v>
      </c>
      <c r="L431" s="24">
        <v>17</v>
      </c>
      <c r="M431" s="24">
        <v>24</v>
      </c>
      <c r="N431" s="24"/>
      <c r="O431" s="24"/>
      <c r="P431" s="24">
        <v>1</v>
      </c>
      <c r="Q431" s="24">
        <v>28</v>
      </c>
      <c r="R431" s="24">
        <v>26</v>
      </c>
      <c r="S431" s="24">
        <v>37</v>
      </c>
      <c r="T431" s="24">
        <v>29</v>
      </c>
      <c r="U431" s="52"/>
      <c r="V431" s="52"/>
      <c r="W431" s="52"/>
      <c r="X431" s="52"/>
      <c r="Y431" s="52"/>
      <c r="Z431" s="52"/>
      <c r="AA431" s="52"/>
    </row>
    <row r="432" spans="1:27" x14ac:dyDescent="0.25">
      <c r="A432" s="85" t="s">
        <v>21</v>
      </c>
      <c r="B432" s="146" t="s">
        <v>185</v>
      </c>
      <c r="C432" s="24" t="s">
        <v>357</v>
      </c>
      <c r="D432" s="24"/>
      <c r="E432" s="24">
        <v>9</v>
      </c>
      <c r="F432" s="24"/>
      <c r="G432" s="24"/>
      <c r="H432" s="24"/>
      <c r="I432" s="24"/>
      <c r="J432" s="24"/>
      <c r="K432" s="24">
        <v>1</v>
      </c>
      <c r="L432" s="24"/>
      <c r="M432" s="24"/>
      <c r="N432" s="24"/>
      <c r="O432" s="24"/>
      <c r="P432" s="24"/>
      <c r="Q432" s="24"/>
      <c r="R432" s="24"/>
      <c r="S432" s="24"/>
      <c r="T432" s="24"/>
      <c r="U432" s="52"/>
      <c r="V432" s="52"/>
      <c r="W432" s="52"/>
      <c r="X432" s="52"/>
      <c r="Y432" s="52"/>
      <c r="Z432" s="52"/>
      <c r="AA432" s="52"/>
    </row>
    <row r="433" spans="1:27" x14ac:dyDescent="0.25">
      <c r="A433" s="85" t="s">
        <v>21</v>
      </c>
      <c r="B433" s="146" t="s">
        <v>185</v>
      </c>
      <c r="C433" s="24" t="s">
        <v>358</v>
      </c>
      <c r="D433" s="24"/>
      <c r="E433" s="24"/>
      <c r="F433" s="24"/>
      <c r="G433" s="24"/>
      <c r="H433" s="24"/>
      <c r="I433" s="24"/>
      <c r="J433" s="24">
        <v>32</v>
      </c>
      <c r="K433" s="24">
        <v>46</v>
      </c>
      <c r="L433" s="24">
        <v>52</v>
      </c>
      <c r="M433" s="24">
        <v>42</v>
      </c>
      <c r="N433" s="24"/>
      <c r="O433" s="24"/>
      <c r="P433" s="24">
        <v>11</v>
      </c>
      <c r="Q433" s="24">
        <v>55</v>
      </c>
      <c r="R433" s="24">
        <v>48</v>
      </c>
      <c r="S433" s="24">
        <v>75</v>
      </c>
      <c r="T433" s="24">
        <v>41</v>
      </c>
      <c r="U433" s="52"/>
      <c r="V433" s="52"/>
      <c r="W433" s="52"/>
      <c r="X433" s="52"/>
      <c r="Y433" s="52"/>
      <c r="Z433" s="52"/>
      <c r="AA433" s="52"/>
    </row>
    <row r="434" spans="1:27" x14ac:dyDescent="0.25">
      <c r="A434" s="85" t="s">
        <v>21</v>
      </c>
      <c r="B434" s="146" t="s">
        <v>185</v>
      </c>
      <c r="C434" s="24" t="s">
        <v>359</v>
      </c>
      <c r="D434" s="24"/>
      <c r="E434" s="24"/>
      <c r="F434" s="24"/>
      <c r="G434" s="24"/>
      <c r="H434" s="24"/>
      <c r="I434" s="24"/>
      <c r="J434" s="24">
        <v>2</v>
      </c>
      <c r="K434" s="24">
        <v>3</v>
      </c>
      <c r="L434" s="24"/>
      <c r="M434" s="24"/>
      <c r="N434" s="24"/>
      <c r="O434" s="24"/>
      <c r="P434" s="24"/>
      <c r="Q434" s="24"/>
      <c r="R434" s="24"/>
      <c r="S434" s="24"/>
      <c r="T434" s="24"/>
      <c r="U434" s="52"/>
      <c r="V434" s="52"/>
      <c r="W434" s="52"/>
      <c r="X434" s="52"/>
      <c r="Y434" s="52"/>
      <c r="Z434" s="52"/>
      <c r="AA434" s="52"/>
    </row>
    <row r="435" spans="1:27" x14ac:dyDescent="0.25">
      <c r="A435" s="85" t="s">
        <v>21</v>
      </c>
      <c r="B435" s="146" t="s">
        <v>185</v>
      </c>
      <c r="C435" s="106" t="s">
        <v>360</v>
      </c>
      <c r="D435" s="24">
        <v>14</v>
      </c>
      <c r="E435" s="24">
        <v>14</v>
      </c>
      <c r="F435" s="24">
        <v>12</v>
      </c>
      <c r="G435" s="24">
        <v>15</v>
      </c>
      <c r="H435" s="24"/>
      <c r="I435" s="24"/>
      <c r="J435" s="24">
        <v>8</v>
      </c>
      <c r="K435" s="24">
        <v>8</v>
      </c>
      <c r="L435" s="24">
        <v>3</v>
      </c>
      <c r="M435" s="24">
        <v>7</v>
      </c>
      <c r="N435" s="24"/>
      <c r="O435" s="24"/>
      <c r="P435" s="24"/>
      <c r="Q435" s="24"/>
      <c r="R435" s="24"/>
      <c r="S435" s="24"/>
      <c r="T435" s="24"/>
      <c r="U435" s="52"/>
      <c r="V435" s="52"/>
      <c r="W435" s="52"/>
      <c r="X435" s="52"/>
      <c r="Y435" s="52"/>
      <c r="Z435" s="52"/>
      <c r="AA435" s="52"/>
    </row>
    <row r="436" spans="1:27" ht="30" x14ac:dyDescent="0.25">
      <c r="A436" s="85" t="s">
        <v>21</v>
      </c>
      <c r="B436" s="146" t="s">
        <v>185</v>
      </c>
      <c r="C436" s="106" t="s">
        <v>361</v>
      </c>
      <c r="D436" s="24">
        <v>18</v>
      </c>
      <c r="E436" s="24">
        <v>14</v>
      </c>
      <c r="F436" s="24">
        <v>11</v>
      </c>
      <c r="G436" s="24">
        <v>11</v>
      </c>
      <c r="H436" s="24"/>
      <c r="I436" s="24"/>
      <c r="J436" s="24">
        <v>9</v>
      </c>
      <c r="K436" s="24">
        <v>17</v>
      </c>
      <c r="L436" s="24">
        <v>11</v>
      </c>
      <c r="M436" s="24">
        <v>15</v>
      </c>
      <c r="N436" s="24"/>
      <c r="O436" s="24"/>
      <c r="P436" s="24">
        <v>2</v>
      </c>
      <c r="Q436" s="24">
        <v>27</v>
      </c>
      <c r="R436" s="24">
        <v>14</v>
      </c>
      <c r="S436" s="24">
        <v>12</v>
      </c>
      <c r="T436" s="24">
        <v>17</v>
      </c>
      <c r="U436" s="52"/>
      <c r="V436" s="52"/>
      <c r="W436" s="52"/>
      <c r="X436" s="52"/>
      <c r="Y436" s="52"/>
      <c r="Z436" s="52"/>
      <c r="AA436" s="52"/>
    </row>
    <row r="437" spans="1:27" x14ac:dyDescent="0.25">
      <c r="A437" s="85" t="s">
        <v>21</v>
      </c>
      <c r="B437" s="146" t="s">
        <v>185</v>
      </c>
      <c r="C437" s="112" t="s">
        <v>373</v>
      </c>
      <c r="D437" s="24">
        <v>10</v>
      </c>
      <c r="E437" s="24">
        <v>15</v>
      </c>
      <c r="F437" s="24">
        <v>14</v>
      </c>
      <c r="G437" s="24">
        <v>14</v>
      </c>
      <c r="H437" s="24"/>
      <c r="I437" s="24"/>
      <c r="J437" s="24">
        <v>4</v>
      </c>
      <c r="K437" s="24">
        <v>4</v>
      </c>
      <c r="L437" s="24">
        <v>4</v>
      </c>
      <c r="M437" s="24">
        <v>9</v>
      </c>
      <c r="N437" s="24"/>
      <c r="O437" s="24"/>
      <c r="P437" s="24"/>
      <c r="Q437" s="24">
        <v>8</v>
      </c>
      <c r="R437" s="24">
        <v>8</v>
      </c>
      <c r="S437" s="24">
        <v>16</v>
      </c>
      <c r="T437" s="24">
        <v>5</v>
      </c>
      <c r="U437" s="52"/>
      <c r="V437" s="52"/>
      <c r="W437" s="52"/>
      <c r="X437" s="52"/>
      <c r="Y437" s="52"/>
      <c r="Z437" s="52"/>
      <c r="AA437" s="52"/>
    </row>
    <row r="438" spans="1:27" x14ac:dyDescent="0.25">
      <c r="A438" s="85" t="s">
        <v>21</v>
      </c>
      <c r="B438" s="146" t="s">
        <v>185</v>
      </c>
      <c r="C438" s="24" t="s">
        <v>363</v>
      </c>
      <c r="D438" s="24">
        <v>20</v>
      </c>
      <c r="E438" s="24">
        <v>14</v>
      </c>
      <c r="F438" s="24">
        <v>16</v>
      </c>
      <c r="G438" s="24">
        <v>11</v>
      </c>
      <c r="H438" s="24"/>
      <c r="I438" s="24"/>
      <c r="J438" s="24">
        <v>17</v>
      </c>
      <c r="K438" s="24">
        <v>19</v>
      </c>
      <c r="L438" s="24">
        <v>24</v>
      </c>
      <c r="M438" s="24">
        <v>24</v>
      </c>
      <c r="N438" s="24"/>
      <c r="O438" s="24"/>
      <c r="P438" s="24">
        <v>3</v>
      </c>
      <c r="Q438" s="24">
        <v>31</v>
      </c>
      <c r="R438" s="24">
        <v>60</v>
      </c>
      <c r="S438" s="24">
        <v>40</v>
      </c>
      <c r="T438" s="24">
        <v>23</v>
      </c>
      <c r="U438" s="52"/>
      <c r="V438" s="52"/>
      <c r="W438" s="52"/>
      <c r="X438" s="52"/>
      <c r="Y438" s="52"/>
      <c r="Z438" s="52"/>
      <c r="AA438" s="52"/>
    </row>
    <row r="439" spans="1:27" ht="30" x14ac:dyDescent="0.25">
      <c r="A439" s="85" t="s">
        <v>21</v>
      </c>
      <c r="B439" s="146" t="s">
        <v>185</v>
      </c>
      <c r="C439" s="67" t="s">
        <v>364</v>
      </c>
      <c r="D439" s="24">
        <v>18</v>
      </c>
      <c r="E439" s="24">
        <v>15</v>
      </c>
      <c r="F439" s="24">
        <v>13</v>
      </c>
      <c r="G439" s="24">
        <v>10</v>
      </c>
      <c r="H439" s="24"/>
      <c r="I439" s="24"/>
      <c r="J439" s="24"/>
      <c r="K439" s="24">
        <v>5</v>
      </c>
      <c r="L439" s="24">
        <v>17</v>
      </c>
      <c r="M439" s="24">
        <v>21</v>
      </c>
      <c r="N439" s="24"/>
      <c r="O439" s="24"/>
      <c r="P439" s="24">
        <v>1</v>
      </c>
      <c r="Q439" s="24">
        <v>11</v>
      </c>
      <c r="R439" s="24">
        <v>21</v>
      </c>
      <c r="S439" s="24">
        <v>11</v>
      </c>
      <c r="T439" s="24">
        <v>13</v>
      </c>
      <c r="U439" s="52"/>
      <c r="V439" s="52"/>
      <c r="W439" s="52"/>
      <c r="X439" s="52"/>
      <c r="Y439" s="52"/>
      <c r="Z439" s="52"/>
      <c r="AA439" s="52"/>
    </row>
    <row r="440" spans="1:27" x14ac:dyDescent="0.25">
      <c r="A440" s="85" t="s">
        <v>21</v>
      </c>
      <c r="B440" s="146" t="s">
        <v>185</v>
      </c>
      <c r="C440" s="113" t="s">
        <v>271</v>
      </c>
      <c r="D440" s="24">
        <v>10</v>
      </c>
      <c r="E440" s="24"/>
      <c r="F440" s="24"/>
      <c r="G440" s="24">
        <v>13</v>
      </c>
      <c r="H440" s="24"/>
      <c r="I440" s="24"/>
      <c r="J440" s="24">
        <v>4</v>
      </c>
      <c r="K440" s="24">
        <v>14</v>
      </c>
      <c r="L440" s="24">
        <v>11</v>
      </c>
      <c r="M440" s="24">
        <v>12</v>
      </c>
      <c r="N440" s="24"/>
      <c r="O440" s="24"/>
      <c r="P440" s="24">
        <v>2</v>
      </c>
      <c r="Q440" s="24">
        <v>26</v>
      </c>
      <c r="R440" s="24">
        <v>25</v>
      </c>
      <c r="S440" s="24">
        <v>21</v>
      </c>
      <c r="T440" s="24">
        <v>17</v>
      </c>
      <c r="U440" s="52"/>
      <c r="V440" s="52"/>
      <c r="W440" s="52"/>
      <c r="X440" s="52"/>
      <c r="Y440" s="52"/>
      <c r="Z440" s="52"/>
      <c r="AA440" s="52"/>
    </row>
    <row r="441" spans="1:27" x14ac:dyDescent="0.25">
      <c r="A441" s="85" t="s">
        <v>21</v>
      </c>
      <c r="B441" s="146" t="s">
        <v>185</v>
      </c>
      <c r="C441" s="24" t="s">
        <v>365</v>
      </c>
      <c r="D441" s="24">
        <v>14</v>
      </c>
      <c r="E441" s="24">
        <v>14</v>
      </c>
      <c r="F441" s="24">
        <v>13</v>
      </c>
      <c r="G441" s="24">
        <v>13</v>
      </c>
      <c r="H441" s="24"/>
      <c r="I441" s="24"/>
      <c r="J441" s="24">
        <v>2</v>
      </c>
      <c r="K441" s="24">
        <v>2</v>
      </c>
      <c r="L441" s="24">
        <v>1</v>
      </c>
      <c r="M441" s="24"/>
      <c r="N441" s="24"/>
      <c r="O441" s="24"/>
      <c r="P441" s="24"/>
      <c r="Q441" s="24">
        <v>4</v>
      </c>
      <c r="R441" s="24">
        <v>10</v>
      </c>
      <c r="S441" s="24">
        <v>7</v>
      </c>
      <c r="T441" s="24">
        <v>4</v>
      </c>
      <c r="U441" s="52"/>
      <c r="V441" s="52"/>
      <c r="W441" s="52"/>
      <c r="X441" s="52"/>
      <c r="Y441" s="52"/>
      <c r="Z441" s="52"/>
      <c r="AA441" s="52"/>
    </row>
    <row r="442" spans="1:27" x14ac:dyDescent="0.25">
      <c r="A442" s="85" t="s">
        <v>21</v>
      </c>
      <c r="B442" s="146" t="s">
        <v>185</v>
      </c>
      <c r="C442" s="24" t="s">
        <v>366</v>
      </c>
      <c r="D442" s="24"/>
      <c r="E442" s="24"/>
      <c r="F442" s="24"/>
      <c r="G442" s="24">
        <v>9</v>
      </c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52"/>
      <c r="V442" s="52"/>
      <c r="W442" s="52"/>
      <c r="X442" s="52"/>
      <c r="Y442" s="52"/>
      <c r="Z442" s="52"/>
      <c r="AA442" s="52"/>
    </row>
    <row r="443" spans="1:27" ht="30" x14ac:dyDescent="0.25">
      <c r="A443" s="85" t="s">
        <v>21</v>
      </c>
      <c r="B443" s="146" t="s">
        <v>185</v>
      </c>
      <c r="C443" s="112" t="s">
        <v>367</v>
      </c>
      <c r="D443" s="24">
        <v>14</v>
      </c>
      <c r="E443" s="24">
        <v>28</v>
      </c>
      <c r="F443" s="24">
        <v>9</v>
      </c>
      <c r="G443" s="24"/>
      <c r="H443" s="24"/>
      <c r="I443" s="24"/>
      <c r="J443" s="24"/>
      <c r="K443" s="24">
        <v>1</v>
      </c>
      <c r="L443" s="24"/>
      <c r="M443" s="24"/>
      <c r="N443" s="24"/>
      <c r="O443" s="24"/>
      <c r="P443" s="24"/>
      <c r="Q443" s="24"/>
      <c r="R443" s="24"/>
      <c r="S443" s="24"/>
      <c r="T443" s="24"/>
      <c r="U443" s="52"/>
      <c r="V443" s="52"/>
      <c r="W443" s="52"/>
      <c r="X443" s="52"/>
      <c r="Y443" s="52"/>
      <c r="Z443" s="52"/>
      <c r="AA443" s="52"/>
    </row>
    <row r="444" spans="1:27" ht="30" x14ac:dyDescent="0.25">
      <c r="A444" s="85" t="s">
        <v>21</v>
      </c>
      <c r="B444" s="146" t="s">
        <v>185</v>
      </c>
      <c r="C444" s="106" t="s">
        <v>368</v>
      </c>
      <c r="D444" s="24">
        <v>10</v>
      </c>
      <c r="E444" s="24">
        <v>6</v>
      </c>
      <c r="F444" s="24"/>
      <c r="G444" s="24"/>
      <c r="H444" s="24"/>
      <c r="I444" s="24"/>
      <c r="J444" s="24">
        <v>2</v>
      </c>
      <c r="K444" s="24">
        <v>11</v>
      </c>
      <c r="L444" s="24"/>
      <c r="M444" s="24"/>
      <c r="N444" s="24"/>
      <c r="O444" s="24"/>
      <c r="P444" s="24"/>
      <c r="Q444" s="24"/>
      <c r="R444" s="24"/>
      <c r="S444" s="24"/>
      <c r="T444" s="24"/>
      <c r="U444" s="52"/>
      <c r="V444" s="52"/>
      <c r="W444" s="52"/>
      <c r="X444" s="52"/>
      <c r="Y444" s="52"/>
      <c r="Z444" s="52"/>
      <c r="AA444" s="52"/>
    </row>
    <row r="445" spans="1:27" ht="60" x14ac:dyDescent="0.25">
      <c r="A445" s="85" t="s">
        <v>21</v>
      </c>
      <c r="B445" s="146" t="s">
        <v>185</v>
      </c>
      <c r="C445" s="45" t="s">
        <v>369</v>
      </c>
      <c r="D445" s="24">
        <v>19</v>
      </c>
      <c r="E445" s="24">
        <v>17</v>
      </c>
      <c r="F445" s="24">
        <v>14</v>
      </c>
      <c r="G445" s="24">
        <v>14</v>
      </c>
      <c r="H445" s="24"/>
      <c r="I445" s="24"/>
      <c r="J445" s="24">
        <v>19</v>
      </c>
      <c r="K445" s="24">
        <v>20</v>
      </c>
      <c r="L445" s="24">
        <v>22</v>
      </c>
      <c r="M445" s="24">
        <v>14</v>
      </c>
      <c r="N445" s="24"/>
      <c r="O445" s="24"/>
      <c r="P445" s="24">
        <v>3</v>
      </c>
      <c r="Q445" s="24">
        <v>18</v>
      </c>
      <c r="R445" s="24">
        <v>24</v>
      </c>
      <c r="S445" s="24">
        <v>21</v>
      </c>
      <c r="T445" s="24">
        <v>11</v>
      </c>
      <c r="U445" s="52"/>
      <c r="V445" s="52"/>
      <c r="W445" s="52"/>
      <c r="X445" s="52"/>
      <c r="Y445" s="52"/>
      <c r="Z445" s="52"/>
      <c r="AA445" s="52"/>
    </row>
    <row r="446" spans="1:27" x14ac:dyDescent="0.25">
      <c r="A446" s="85" t="s">
        <v>21</v>
      </c>
      <c r="B446" s="146" t="s">
        <v>185</v>
      </c>
      <c r="C446" s="106" t="s">
        <v>189</v>
      </c>
      <c r="D446" s="24"/>
      <c r="E446" s="24"/>
      <c r="F446" s="24"/>
      <c r="G446" s="24"/>
      <c r="H446" s="24"/>
      <c r="I446" s="24"/>
      <c r="J446" s="24">
        <v>21</v>
      </c>
      <c r="K446" s="24">
        <v>23</v>
      </c>
      <c r="L446" s="24">
        <v>18</v>
      </c>
      <c r="M446" s="24">
        <v>10</v>
      </c>
      <c r="N446" s="24"/>
      <c r="O446" s="24"/>
      <c r="P446" s="24">
        <v>2</v>
      </c>
      <c r="Q446" s="24">
        <v>25</v>
      </c>
      <c r="R446" s="24">
        <v>33</v>
      </c>
      <c r="S446" s="24">
        <v>37</v>
      </c>
      <c r="T446" s="24">
        <v>23</v>
      </c>
      <c r="U446" s="52"/>
      <c r="V446" s="52"/>
      <c r="W446" s="52"/>
      <c r="X446" s="52"/>
      <c r="Y446" s="52"/>
      <c r="Z446" s="52"/>
      <c r="AA446" s="52"/>
    </row>
    <row r="447" spans="1:27" ht="30" x14ac:dyDescent="0.25">
      <c r="A447" s="85" t="s">
        <v>21</v>
      </c>
      <c r="B447" s="146" t="s">
        <v>185</v>
      </c>
      <c r="C447" s="67" t="s">
        <v>370</v>
      </c>
      <c r="D447" s="24"/>
      <c r="E447" s="24"/>
      <c r="F447" s="24"/>
      <c r="G447" s="24"/>
      <c r="H447" s="24"/>
      <c r="I447" s="24"/>
      <c r="J447" s="24">
        <v>27</v>
      </c>
      <c r="K447" s="24">
        <v>18</v>
      </c>
      <c r="L447" s="24">
        <v>35</v>
      </c>
      <c r="M447" s="24">
        <v>24</v>
      </c>
      <c r="N447" s="24"/>
      <c r="O447" s="24"/>
      <c r="P447" s="24">
        <v>1</v>
      </c>
      <c r="Q447" s="24">
        <v>16</v>
      </c>
      <c r="R447" s="24"/>
      <c r="S447" s="24"/>
      <c r="T447" s="24"/>
      <c r="U447" s="52"/>
      <c r="V447" s="52"/>
      <c r="W447" s="52"/>
      <c r="X447" s="52"/>
      <c r="Y447" s="52"/>
      <c r="Z447" s="52"/>
      <c r="AA447" s="52"/>
    </row>
    <row r="448" spans="1:27" ht="30" x14ac:dyDescent="0.25">
      <c r="A448" s="85" t="s">
        <v>21</v>
      </c>
      <c r="B448" s="146" t="s">
        <v>185</v>
      </c>
      <c r="C448" s="67" t="s">
        <v>374</v>
      </c>
      <c r="D448" s="24"/>
      <c r="E448" s="24"/>
      <c r="F448" s="24"/>
      <c r="G448" s="24"/>
      <c r="H448" s="24"/>
      <c r="I448" s="24"/>
      <c r="J448" s="24">
        <v>28</v>
      </c>
      <c r="K448" s="24">
        <v>24</v>
      </c>
      <c r="L448" s="24"/>
      <c r="M448" s="24"/>
      <c r="N448" s="24"/>
      <c r="O448" s="24"/>
      <c r="P448" s="24"/>
      <c r="Q448" s="24"/>
      <c r="R448" s="24"/>
      <c r="S448" s="24"/>
      <c r="T448" s="24"/>
      <c r="U448" s="52"/>
      <c r="V448" s="52"/>
      <c r="W448" s="52"/>
      <c r="X448" s="52"/>
      <c r="Y448" s="52"/>
      <c r="Z448" s="52"/>
      <c r="AA448" s="52"/>
    </row>
    <row r="449" spans="1:27" x14ac:dyDescent="0.25">
      <c r="A449" s="85" t="s">
        <v>21</v>
      </c>
      <c r="B449" s="146" t="s">
        <v>185</v>
      </c>
      <c r="C449" s="24" t="s">
        <v>188</v>
      </c>
      <c r="D449" s="24"/>
      <c r="E449" s="24"/>
      <c r="F449" s="24"/>
      <c r="G449" s="24"/>
      <c r="H449" s="24"/>
      <c r="I449" s="24"/>
      <c r="J449" s="24">
        <v>89</v>
      </c>
      <c r="K449" s="24">
        <v>106</v>
      </c>
      <c r="L449" s="24">
        <v>80</v>
      </c>
      <c r="M449" s="24">
        <v>83</v>
      </c>
      <c r="N449" s="24"/>
      <c r="O449" s="24"/>
      <c r="P449" s="24">
        <v>10</v>
      </c>
      <c r="Q449" s="24">
        <v>98</v>
      </c>
      <c r="R449" s="24">
        <v>113</v>
      </c>
      <c r="S449" s="24">
        <v>139</v>
      </c>
      <c r="T449" s="24">
        <v>74</v>
      </c>
      <c r="U449" s="52"/>
      <c r="V449" s="52"/>
      <c r="W449" s="52"/>
      <c r="X449" s="52"/>
      <c r="Y449" s="52"/>
      <c r="Z449" s="52"/>
      <c r="AA449" s="52"/>
    </row>
    <row r="450" spans="1:27" x14ac:dyDescent="0.25">
      <c r="A450" s="85" t="s">
        <v>21</v>
      </c>
      <c r="B450" s="146" t="s">
        <v>186</v>
      </c>
      <c r="C450" s="77" t="s">
        <v>353</v>
      </c>
      <c r="D450" s="24">
        <v>5</v>
      </c>
      <c r="E450" s="24">
        <v>5</v>
      </c>
      <c r="F450" s="24"/>
      <c r="G450" s="24"/>
      <c r="H450" s="24"/>
      <c r="I450" s="24"/>
      <c r="J450" s="24">
        <v>6</v>
      </c>
      <c r="K450" s="24">
        <v>4</v>
      </c>
      <c r="L450" s="24"/>
      <c r="M450" s="24"/>
      <c r="N450" s="24"/>
      <c r="O450" s="24"/>
      <c r="P450" s="24"/>
      <c r="Q450" s="24"/>
      <c r="R450" s="24"/>
      <c r="S450" s="24"/>
      <c r="T450" s="24"/>
      <c r="U450" s="52"/>
      <c r="V450" s="52"/>
      <c r="W450" s="52"/>
      <c r="X450" s="52"/>
      <c r="Y450" s="52"/>
      <c r="Z450" s="52"/>
      <c r="AA450" s="52"/>
    </row>
    <row r="451" spans="1:27" x14ac:dyDescent="0.25">
      <c r="A451" s="85" t="s">
        <v>21</v>
      </c>
      <c r="B451" s="146" t="s">
        <v>186</v>
      </c>
      <c r="C451" s="77" t="s">
        <v>354</v>
      </c>
      <c r="D451" s="24">
        <v>5</v>
      </c>
      <c r="E451" s="24">
        <v>5</v>
      </c>
      <c r="F451" s="24"/>
      <c r="G451" s="24"/>
      <c r="H451" s="24"/>
      <c r="I451" s="24"/>
      <c r="J451" s="24"/>
      <c r="K451" s="24">
        <v>2</v>
      </c>
      <c r="L451" s="24"/>
      <c r="M451" s="24"/>
      <c r="N451" s="24"/>
      <c r="O451" s="24"/>
      <c r="P451" s="24"/>
      <c r="Q451" s="24"/>
      <c r="R451" s="24"/>
      <c r="S451" s="24"/>
      <c r="T451" s="24"/>
      <c r="U451" s="52"/>
      <c r="V451" s="52"/>
      <c r="W451" s="52"/>
      <c r="X451" s="52"/>
      <c r="Y451" s="52"/>
      <c r="Z451" s="52"/>
      <c r="AA451" s="52"/>
    </row>
    <row r="452" spans="1:27" x14ac:dyDescent="0.25">
      <c r="A452" s="85" t="s">
        <v>21</v>
      </c>
      <c r="B452" s="146" t="s">
        <v>186</v>
      </c>
      <c r="C452" s="106" t="s">
        <v>360</v>
      </c>
      <c r="D452" s="24">
        <v>5</v>
      </c>
      <c r="E452" s="24">
        <v>5</v>
      </c>
      <c r="F452" s="24"/>
      <c r="G452" s="24"/>
      <c r="H452" s="24"/>
      <c r="I452" s="24"/>
      <c r="J452" s="24">
        <v>3</v>
      </c>
      <c r="K452" s="24">
        <v>1</v>
      </c>
      <c r="L452" s="24"/>
      <c r="M452" s="24"/>
      <c r="N452" s="24"/>
      <c r="O452" s="24"/>
      <c r="P452" s="24"/>
      <c r="Q452" s="24"/>
      <c r="R452" s="24"/>
      <c r="S452" s="24"/>
      <c r="T452" s="24"/>
      <c r="U452" s="52"/>
      <c r="V452" s="52"/>
      <c r="W452" s="52"/>
      <c r="X452" s="52"/>
      <c r="Y452" s="52"/>
      <c r="Z452" s="52"/>
      <c r="AA452" s="52"/>
    </row>
    <row r="453" spans="1:27" ht="30" x14ac:dyDescent="0.25">
      <c r="A453" s="85" t="s">
        <v>21</v>
      </c>
      <c r="B453" s="146" t="s">
        <v>186</v>
      </c>
      <c r="C453" s="106" t="s">
        <v>361</v>
      </c>
      <c r="D453" s="24">
        <v>5</v>
      </c>
      <c r="E453" s="24">
        <v>5</v>
      </c>
      <c r="F453" s="24"/>
      <c r="G453" s="24"/>
      <c r="H453" s="24"/>
      <c r="I453" s="24"/>
      <c r="J453" s="24">
        <v>1</v>
      </c>
      <c r="K453" s="24">
        <v>1</v>
      </c>
      <c r="L453" s="24"/>
      <c r="M453" s="24"/>
      <c r="N453" s="24"/>
      <c r="O453" s="24"/>
      <c r="P453" s="24"/>
      <c r="Q453" s="24"/>
      <c r="R453" s="24"/>
      <c r="S453" s="24"/>
      <c r="T453" s="24"/>
      <c r="U453" s="52"/>
      <c r="V453" s="52"/>
      <c r="W453" s="52"/>
      <c r="X453" s="52"/>
      <c r="Y453" s="52"/>
      <c r="Z453" s="52"/>
      <c r="AA453" s="52"/>
    </row>
    <row r="454" spans="1:27" x14ac:dyDescent="0.25">
      <c r="A454" s="85" t="s">
        <v>21</v>
      </c>
      <c r="B454" s="146" t="s">
        <v>186</v>
      </c>
      <c r="C454" s="112" t="s">
        <v>373</v>
      </c>
      <c r="D454" s="24">
        <v>5</v>
      </c>
      <c r="E454" s="24"/>
      <c r="F454" s="24"/>
      <c r="G454" s="24"/>
      <c r="H454" s="24"/>
      <c r="I454" s="24"/>
      <c r="J454" s="24">
        <v>5</v>
      </c>
      <c r="K454" s="24">
        <v>5</v>
      </c>
      <c r="L454" s="24"/>
      <c r="M454" s="24"/>
      <c r="N454" s="24"/>
      <c r="O454" s="24"/>
      <c r="P454" s="24"/>
      <c r="Q454" s="24"/>
      <c r="R454" s="24"/>
      <c r="S454" s="24"/>
      <c r="T454" s="24"/>
      <c r="U454" s="52"/>
      <c r="V454" s="52"/>
      <c r="W454" s="52"/>
      <c r="X454" s="52"/>
      <c r="Y454" s="52"/>
      <c r="Z454" s="52"/>
      <c r="AA454" s="52"/>
    </row>
    <row r="455" spans="1:27" x14ac:dyDescent="0.25">
      <c r="A455" s="85" t="s">
        <v>21</v>
      </c>
      <c r="B455" s="146" t="s">
        <v>186</v>
      </c>
      <c r="C455" s="24" t="s">
        <v>363</v>
      </c>
      <c r="D455" s="24">
        <v>5</v>
      </c>
      <c r="E455" s="24">
        <v>6</v>
      </c>
      <c r="F455" s="24"/>
      <c r="G455" s="24"/>
      <c r="H455" s="24"/>
      <c r="I455" s="24"/>
      <c r="J455" s="24">
        <v>5</v>
      </c>
      <c r="K455" s="24">
        <v>2</v>
      </c>
      <c r="L455" s="24"/>
      <c r="M455" s="24"/>
      <c r="N455" s="24"/>
      <c r="O455" s="24"/>
      <c r="P455" s="24"/>
      <c r="Q455" s="24"/>
      <c r="R455" s="24"/>
      <c r="S455" s="24"/>
      <c r="T455" s="24"/>
      <c r="U455" s="52"/>
      <c r="V455" s="52"/>
      <c r="W455" s="52"/>
      <c r="X455" s="52"/>
      <c r="Y455" s="52"/>
      <c r="Z455" s="52"/>
      <c r="AA455" s="52"/>
    </row>
    <row r="456" spans="1:27" x14ac:dyDescent="0.25">
      <c r="A456" s="85" t="s">
        <v>21</v>
      </c>
      <c r="B456" s="146" t="s">
        <v>186</v>
      </c>
      <c r="C456" s="24" t="s">
        <v>364</v>
      </c>
      <c r="D456" s="24">
        <v>5</v>
      </c>
      <c r="E456" s="24">
        <v>5</v>
      </c>
      <c r="F456" s="24"/>
      <c r="G456" s="24"/>
      <c r="H456" s="24"/>
      <c r="I456" s="24"/>
      <c r="J456" s="24">
        <v>3</v>
      </c>
      <c r="K456" s="24">
        <v>1</v>
      </c>
      <c r="L456" s="24"/>
      <c r="M456" s="24"/>
      <c r="N456" s="24"/>
      <c r="O456" s="24"/>
      <c r="P456" s="24"/>
      <c r="Q456" s="24"/>
      <c r="R456" s="24"/>
      <c r="S456" s="24"/>
      <c r="T456" s="24"/>
      <c r="U456" s="52"/>
      <c r="V456" s="52"/>
      <c r="W456" s="52"/>
      <c r="X456" s="52"/>
      <c r="Y456" s="52"/>
      <c r="Z456" s="52"/>
      <c r="AA456" s="52"/>
    </row>
    <row r="457" spans="1:27" x14ac:dyDescent="0.25">
      <c r="A457" s="85" t="s">
        <v>21</v>
      </c>
      <c r="B457" s="146" t="s">
        <v>186</v>
      </c>
      <c r="C457" s="113" t="s">
        <v>271</v>
      </c>
      <c r="D457" s="24"/>
      <c r="E457" s="24"/>
      <c r="F457" s="24"/>
      <c r="G457" s="24"/>
      <c r="H457" s="24"/>
      <c r="I457" s="24"/>
      <c r="J457" s="24">
        <v>14</v>
      </c>
      <c r="K457" s="24">
        <v>5</v>
      </c>
      <c r="L457" s="24"/>
      <c r="M457" s="24"/>
      <c r="N457" s="24"/>
      <c r="O457" s="24"/>
      <c r="P457" s="24"/>
      <c r="Q457" s="24"/>
      <c r="R457" s="24"/>
      <c r="S457" s="24"/>
      <c r="T457" s="24"/>
      <c r="U457" s="52"/>
      <c r="V457" s="52"/>
      <c r="W457" s="52"/>
      <c r="X457" s="52"/>
      <c r="Y457" s="52"/>
      <c r="Z457" s="52"/>
      <c r="AA457" s="52"/>
    </row>
    <row r="458" spans="1:27" ht="30" x14ac:dyDescent="0.25">
      <c r="A458" s="85" t="s">
        <v>21</v>
      </c>
      <c r="B458" s="146" t="s">
        <v>186</v>
      </c>
      <c r="C458" s="106" t="s">
        <v>368</v>
      </c>
      <c r="D458" s="24"/>
      <c r="E458" s="24"/>
      <c r="F458" s="24"/>
      <c r="G458" s="24"/>
      <c r="H458" s="24"/>
      <c r="I458" s="24"/>
      <c r="J458" s="24">
        <v>1</v>
      </c>
      <c r="K458" s="24">
        <v>2</v>
      </c>
      <c r="L458" s="24"/>
      <c r="M458" s="24"/>
      <c r="N458" s="24"/>
      <c r="O458" s="24"/>
      <c r="P458" s="24"/>
      <c r="Q458" s="24"/>
      <c r="R458" s="24"/>
      <c r="S458" s="24"/>
      <c r="T458" s="24"/>
      <c r="U458" s="52"/>
      <c r="V458" s="52"/>
      <c r="W458" s="52"/>
      <c r="X458" s="52"/>
      <c r="Y458" s="52"/>
      <c r="Z458" s="52"/>
      <c r="AA458" s="52"/>
    </row>
    <row r="459" spans="1:27" x14ac:dyDescent="0.25">
      <c r="A459" s="85" t="s">
        <v>21</v>
      </c>
      <c r="B459" s="146" t="s">
        <v>186</v>
      </c>
      <c r="C459" s="106" t="s">
        <v>365</v>
      </c>
      <c r="D459" s="24">
        <v>3</v>
      </c>
      <c r="E459" s="24">
        <v>3</v>
      </c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52"/>
      <c r="V459" s="52"/>
      <c r="W459" s="52"/>
      <c r="X459" s="52"/>
      <c r="Y459" s="52"/>
      <c r="Z459" s="52"/>
      <c r="AA459" s="52"/>
    </row>
    <row r="460" spans="1:27" ht="60" x14ac:dyDescent="0.25">
      <c r="A460" s="85" t="s">
        <v>21</v>
      </c>
      <c r="B460" s="146" t="s">
        <v>186</v>
      </c>
      <c r="C460" s="67" t="s">
        <v>369</v>
      </c>
      <c r="D460" s="24">
        <v>5</v>
      </c>
      <c r="E460" s="24">
        <v>5</v>
      </c>
      <c r="F460" s="24"/>
      <c r="G460" s="24"/>
      <c r="H460" s="24"/>
      <c r="I460" s="24"/>
      <c r="J460" s="24">
        <v>8</v>
      </c>
      <c r="K460" s="24">
        <v>3</v>
      </c>
      <c r="L460" s="24"/>
      <c r="M460" s="24"/>
      <c r="N460" s="24"/>
      <c r="O460" s="24"/>
      <c r="P460" s="24"/>
      <c r="Q460" s="24"/>
      <c r="R460" s="24"/>
      <c r="S460" s="24"/>
      <c r="T460" s="24"/>
      <c r="U460" s="52"/>
      <c r="V460" s="52"/>
      <c r="W460" s="52"/>
      <c r="X460" s="52"/>
      <c r="Y460" s="52"/>
      <c r="Z460" s="52"/>
      <c r="AA460" s="52"/>
    </row>
    <row r="461" spans="1:27" x14ac:dyDescent="0.25">
      <c r="A461" s="85" t="s">
        <v>21</v>
      </c>
      <c r="B461" s="146" t="s">
        <v>186</v>
      </c>
      <c r="C461" s="106" t="s">
        <v>189</v>
      </c>
      <c r="D461" s="24"/>
      <c r="E461" s="24"/>
      <c r="F461" s="24"/>
      <c r="G461" s="24"/>
      <c r="H461" s="24"/>
      <c r="I461" s="24"/>
      <c r="J461" s="24">
        <v>13</v>
      </c>
      <c r="K461" s="24">
        <v>17</v>
      </c>
      <c r="L461" s="24"/>
      <c r="M461" s="24"/>
      <c r="N461" s="24"/>
      <c r="O461" s="24"/>
      <c r="P461" s="24"/>
      <c r="Q461" s="24"/>
      <c r="R461" s="24"/>
      <c r="S461" s="24"/>
      <c r="T461" s="24"/>
      <c r="U461" s="52"/>
      <c r="V461" s="52"/>
      <c r="W461" s="52"/>
      <c r="X461" s="52"/>
      <c r="Y461" s="52"/>
      <c r="Z461" s="52"/>
      <c r="AA461" s="52"/>
    </row>
    <row r="462" spans="1:27" x14ac:dyDescent="0.25">
      <c r="A462" s="85" t="s">
        <v>21</v>
      </c>
      <c r="B462" s="146" t="s">
        <v>186</v>
      </c>
      <c r="C462" s="24" t="s">
        <v>188</v>
      </c>
      <c r="D462" s="24"/>
      <c r="E462" s="24"/>
      <c r="F462" s="24"/>
      <c r="G462" s="24"/>
      <c r="H462" s="24"/>
      <c r="I462" s="24"/>
      <c r="J462" s="24">
        <v>17</v>
      </c>
      <c r="K462" s="24">
        <v>9</v>
      </c>
      <c r="L462" s="24"/>
      <c r="M462" s="24"/>
      <c r="N462" s="24"/>
      <c r="O462" s="24"/>
      <c r="P462" s="24"/>
      <c r="Q462" s="24"/>
      <c r="R462" s="24"/>
      <c r="S462" s="24"/>
      <c r="T462" s="24"/>
      <c r="U462" s="52"/>
      <c r="V462" s="52"/>
      <c r="W462" s="52"/>
      <c r="X462" s="52"/>
      <c r="Y462" s="52"/>
      <c r="Z462" s="52"/>
      <c r="AA462" s="52"/>
    </row>
    <row r="463" spans="1:27" x14ac:dyDescent="0.25">
      <c r="A463" s="85" t="s">
        <v>21</v>
      </c>
      <c r="B463" s="146" t="s">
        <v>186</v>
      </c>
      <c r="C463" s="24" t="s">
        <v>355</v>
      </c>
      <c r="D463" s="24">
        <v>5</v>
      </c>
      <c r="E463" s="24">
        <v>5</v>
      </c>
      <c r="F463" s="24"/>
      <c r="G463" s="24"/>
      <c r="H463" s="24"/>
      <c r="I463" s="24"/>
      <c r="J463" s="24">
        <v>3</v>
      </c>
      <c r="K463" s="24">
        <v>3</v>
      </c>
      <c r="L463" s="24"/>
      <c r="M463" s="24"/>
      <c r="N463" s="24"/>
      <c r="O463" s="24"/>
      <c r="P463" s="24"/>
      <c r="Q463" s="24"/>
      <c r="R463" s="24"/>
      <c r="S463" s="24"/>
      <c r="T463" s="24"/>
      <c r="U463" s="52"/>
      <c r="V463" s="52"/>
      <c r="W463" s="52"/>
      <c r="X463" s="52"/>
      <c r="Y463" s="52"/>
      <c r="Z463" s="52"/>
      <c r="AA463" s="52"/>
    </row>
    <row r="464" spans="1:27" x14ac:dyDescent="0.25">
      <c r="A464" s="85" t="s">
        <v>21</v>
      </c>
      <c r="B464" s="146" t="s">
        <v>186</v>
      </c>
      <c r="C464" s="24" t="s">
        <v>357</v>
      </c>
      <c r="D464" s="24"/>
      <c r="E464" s="24"/>
      <c r="F464" s="24"/>
      <c r="G464" s="24"/>
      <c r="H464" s="24"/>
      <c r="I464" s="24"/>
      <c r="J464" s="24"/>
      <c r="K464" s="24">
        <v>3</v>
      </c>
      <c r="L464" s="24"/>
      <c r="M464" s="24"/>
      <c r="N464" s="24"/>
      <c r="O464" s="24"/>
      <c r="P464" s="24"/>
      <c r="Q464" s="24"/>
      <c r="R464" s="24"/>
      <c r="S464" s="24"/>
      <c r="T464" s="24"/>
      <c r="U464" s="52"/>
      <c r="V464" s="52"/>
      <c r="W464" s="52"/>
      <c r="X464" s="52"/>
      <c r="Y464" s="52"/>
      <c r="Z464" s="52"/>
      <c r="AA464" s="52"/>
    </row>
    <row r="465" spans="1:27" x14ac:dyDescent="0.25">
      <c r="A465" s="85" t="s">
        <v>21</v>
      </c>
      <c r="B465" s="146" t="s">
        <v>186</v>
      </c>
      <c r="C465" s="114" t="s">
        <v>372</v>
      </c>
      <c r="D465" s="24"/>
      <c r="E465" s="24"/>
      <c r="F465" s="24"/>
      <c r="G465" s="24"/>
      <c r="H465" s="24"/>
      <c r="I465" s="24"/>
      <c r="J465" s="24">
        <v>3</v>
      </c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52"/>
      <c r="V465" s="52"/>
      <c r="W465" s="52"/>
      <c r="X465" s="52"/>
      <c r="Y465" s="52"/>
      <c r="Z465" s="52"/>
      <c r="AA465" s="52"/>
    </row>
    <row r="466" spans="1:27" x14ac:dyDescent="0.25">
      <c r="A466" s="85" t="s">
        <v>21</v>
      </c>
      <c r="B466" s="146" t="s">
        <v>266</v>
      </c>
      <c r="C466" s="24" t="s">
        <v>340</v>
      </c>
      <c r="D466" s="24">
        <v>62</v>
      </c>
      <c r="E466" s="24">
        <v>56</v>
      </c>
      <c r="F466" s="24">
        <v>51</v>
      </c>
      <c r="G466" s="24">
        <v>54</v>
      </c>
      <c r="H466" s="24">
        <v>55</v>
      </c>
      <c r="I466" s="24"/>
      <c r="J466" s="24">
        <v>68</v>
      </c>
      <c r="K466" s="24">
        <v>78</v>
      </c>
      <c r="L466" s="24">
        <v>109</v>
      </c>
      <c r="M466" s="24">
        <v>105</v>
      </c>
      <c r="N466" s="24"/>
      <c r="O466" s="24"/>
      <c r="P466" s="24"/>
      <c r="Q466" s="24"/>
      <c r="R466" s="24">
        <v>70</v>
      </c>
      <c r="S466" s="24">
        <v>82</v>
      </c>
      <c r="T466" s="24">
        <v>105</v>
      </c>
      <c r="U466" s="52"/>
      <c r="V466" s="52"/>
      <c r="W466" s="52"/>
      <c r="X466" s="52"/>
      <c r="Y466" s="52"/>
      <c r="Z466" s="52"/>
      <c r="AA466" s="52"/>
    </row>
    <row r="467" spans="1:27" x14ac:dyDescent="0.25">
      <c r="A467" s="90" t="s">
        <v>21</v>
      </c>
      <c r="B467" s="169"/>
      <c r="C467" s="34"/>
      <c r="D467" s="34">
        <f>SUM(D428:D466)</f>
        <v>338</v>
      </c>
      <c r="E467" s="34">
        <f>SUM(E428:E466)</f>
        <v>334</v>
      </c>
      <c r="F467" s="34">
        <f>SUM(F428:F466)</f>
        <v>228</v>
      </c>
      <c r="G467" s="34">
        <f>SUM(G428:G466)</f>
        <v>245</v>
      </c>
      <c r="H467" s="34">
        <f>SUM(H428:H466)</f>
        <v>55</v>
      </c>
      <c r="I467" s="34"/>
      <c r="J467" s="34">
        <f>SUM(J428:J466)</f>
        <v>447</v>
      </c>
      <c r="K467" s="34">
        <f>SUM(K428:K466)</f>
        <v>538</v>
      </c>
      <c r="L467" s="34">
        <f>SUM(L428:L466)</f>
        <v>448</v>
      </c>
      <c r="M467" s="34">
        <f>SUM(M428:M466)</f>
        <v>437</v>
      </c>
      <c r="N467" s="34"/>
      <c r="O467" s="34"/>
      <c r="P467" s="34">
        <f>SUM(P428:P466)</f>
        <v>44</v>
      </c>
      <c r="Q467" s="34">
        <f>SUM(Q428:Q466)</f>
        <v>396</v>
      </c>
      <c r="R467" s="34">
        <f>SUM(R428:R466)</f>
        <v>563</v>
      </c>
      <c r="S467" s="34">
        <f>SUM(S428:S466)</f>
        <v>584</v>
      </c>
      <c r="T467" s="34">
        <f>SUM(T428:T466)</f>
        <v>412</v>
      </c>
      <c r="U467" s="51"/>
      <c r="V467" s="51"/>
      <c r="W467" s="51"/>
      <c r="X467" s="51"/>
      <c r="Y467" s="51"/>
      <c r="Z467" s="51"/>
      <c r="AA467" s="51"/>
    </row>
    <row r="468" spans="1:27" x14ac:dyDescent="0.25">
      <c r="A468" s="146" t="s">
        <v>22</v>
      </c>
      <c r="B468" s="146" t="s">
        <v>185</v>
      </c>
      <c r="C468" s="146" t="s">
        <v>188</v>
      </c>
      <c r="D468" s="146"/>
      <c r="E468" s="146"/>
      <c r="F468" s="146"/>
      <c r="G468" s="146"/>
      <c r="H468" s="146"/>
      <c r="I468" s="146"/>
      <c r="J468" s="146">
        <v>29</v>
      </c>
      <c r="K468" s="146">
        <v>18</v>
      </c>
      <c r="L468" s="146">
        <v>14</v>
      </c>
      <c r="M468" s="146">
        <v>13</v>
      </c>
      <c r="N468" s="146"/>
      <c r="O468" s="146"/>
      <c r="P468" s="146">
        <v>9</v>
      </c>
      <c r="Q468" s="146">
        <v>12</v>
      </c>
      <c r="R468" s="146">
        <v>24</v>
      </c>
      <c r="S468" s="146">
        <v>19</v>
      </c>
      <c r="T468" s="146">
        <v>11</v>
      </c>
      <c r="U468" s="146"/>
      <c r="V468" s="146"/>
      <c r="W468" s="146"/>
      <c r="X468" s="146"/>
      <c r="Y468" s="146"/>
      <c r="Z468" s="146"/>
      <c r="AA468" s="146"/>
    </row>
    <row r="469" spans="1:27" x14ac:dyDescent="0.25">
      <c r="A469" s="146" t="s">
        <v>22</v>
      </c>
      <c r="B469" s="146" t="s">
        <v>185</v>
      </c>
      <c r="C469" s="146" t="s">
        <v>824</v>
      </c>
      <c r="D469" s="146"/>
      <c r="E469" s="146"/>
      <c r="F469" s="146"/>
      <c r="G469" s="146"/>
      <c r="H469" s="146"/>
      <c r="I469" s="146"/>
      <c r="J469" s="146">
        <v>9</v>
      </c>
      <c r="K469" s="146">
        <v>45</v>
      </c>
      <c r="L469" s="146">
        <v>7</v>
      </c>
      <c r="M469" s="146">
        <v>29</v>
      </c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</row>
    <row r="470" spans="1:27" ht="30" x14ac:dyDescent="0.25">
      <c r="A470" s="146" t="s">
        <v>22</v>
      </c>
      <c r="B470" s="146" t="s">
        <v>185</v>
      </c>
      <c r="C470" s="146" t="s">
        <v>272</v>
      </c>
      <c r="D470" s="146"/>
      <c r="E470" s="146"/>
      <c r="F470" s="146"/>
      <c r="G470" s="146"/>
      <c r="H470" s="146"/>
      <c r="I470" s="146"/>
      <c r="J470" s="146">
        <v>5</v>
      </c>
      <c r="K470" s="146">
        <v>5</v>
      </c>
      <c r="L470" s="146">
        <v>6</v>
      </c>
      <c r="M470" s="146">
        <v>11</v>
      </c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</row>
    <row r="471" spans="1:27" x14ac:dyDescent="0.25">
      <c r="A471" s="146" t="s">
        <v>22</v>
      </c>
      <c r="B471" s="146" t="s">
        <v>185</v>
      </c>
      <c r="C471" s="146" t="s">
        <v>247</v>
      </c>
      <c r="D471" s="146"/>
      <c r="E471" s="146"/>
      <c r="F471" s="146"/>
      <c r="G471" s="146"/>
      <c r="H471" s="146"/>
      <c r="I471" s="146"/>
      <c r="J471" s="146">
        <v>12</v>
      </c>
      <c r="K471" s="146">
        <v>12</v>
      </c>
      <c r="L471" s="146">
        <v>16</v>
      </c>
      <c r="M471" s="146">
        <v>23</v>
      </c>
      <c r="N471" s="146"/>
      <c r="O471" s="146"/>
      <c r="P471" s="146"/>
      <c r="Q471" s="146"/>
      <c r="R471" s="146"/>
      <c r="S471" s="146">
        <v>5</v>
      </c>
      <c r="T471" s="146">
        <v>2</v>
      </c>
      <c r="U471" s="146"/>
      <c r="V471" s="146"/>
      <c r="W471" s="146"/>
      <c r="X471" s="146"/>
      <c r="Y471" s="146"/>
      <c r="Z471" s="146"/>
      <c r="AA471" s="146"/>
    </row>
    <row r="472" spans="1:27" x14ac:dyDescent="0.25">
      <c r="A472" s="146" t="s">
        <v>22</v>
      </c>
      <c r="B472" s="146" t="s">
        <v>185</v>
      </c>
      <c r="C472" s="146" t="s">
        <v>245</v>
      </c>
      <c r="D472" s="146"/>
      <c r="E472" s="146"/>
      <c r="F472" s="146"/>
      <c r="G472" s="146"/>
      <c r="H472" s="146"/>
      <c r="I472" s="146"/>
      <c r="J472" s="146">
        <v>24</v>
      </c>
      <c r="K472" s="146">
        <v>13</v>
      </c>
      <c r="L472" s="146">
        <v>11</v>
      </c>
      <c r="M472" s="146">
        <v>5</v>
      </c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</row>
    <row r="473" spans="1:27" x14ac:dyDescent="0.25">
      <c r="A473" s="146" t="s">
        <v>22</v>
      </c>
      <c r="B473" s="146" t="s">
        <v>185</v>
      </c>
      <c r="C473" s="146" t="s">
        <v>790</v>
      </c>
      <c r="D473" s="146"/>
      <c r="E473" s="146"/>
      <c r="F473" s="146"/>
      <c r="G473" s="146"/>
      <c r="H473" s="146"/>
      <c r="I473" s="146"/>
      <c r="J473" s="146">
        <v>8</v>
      </c>
      <c r="K473" s="146">
        <v>18</v>
      </c>
      <c r="L473" s="146">
        <v>12</v>
      </c>
      <c r="M473" s="146">
        <v>24</v>
      </c>
      <c r="N473" s="146"/>
      <c r="O473" s="146"/>
      <c r="P473" s="146">
        <v>9</v>
      </c>
      <c r="Q473" s="146">
        <v>20</v>
      </c>
      <c r="R473" s="146">
        <v>20</v>
      </c>
      <c r="S473" s="146">
        <v>48</v>
      </c>
      <c r="T473" s="146">
        <v>19</v>
      </c>
      <c r="U473" s="146"/>
      <c r="V473" s="146"/>
      <c r="W473" s="146"/>
      <c r="X473" s="146"/>
      <c r="Y473" s="146"/>
      <c r="Z473" s="146"/>
      <c r="AA473" s="146"/>
    </row>
    <row r="474" spans="1:27" x14ac:dyDescent="0.25">
      <c r="A474" s="146" t="s">
        <v>22</v>
      </c>
      <c r="B474" s="146" t="s">
        <v>185</v>
      </c>
      <c r="C474" s="146" t="s">
        <v>388</v>
      </c>
      <c r="D474" s="146"/>
      <c r="E474" s="146"/>
      <c r="F474" s="146"/>
      <c r="G474" s="146"/>
      <c r="H474" s="146"/>
      <c r="I474" s="146"/>
      <c r="J474" s="146">
        <v>45</v>
      </c>
      <c r="K474" s="146">
        <v>52</v>
      </c>
      <c r="L474" s="146"/>
      <c r="M474" s="146">
        <v>13</v>
      </c>
      <c r="N474" s="146"/>
      <c r="O474" s="146"/>
      <c r="P474" s="146">
        <v>9</v>
      </c>
      <c r="Q474" s="146">
        <v>17</v>
      </c>
      <c r="R474" s="146">
        <v>25</v>
      </c>
      <c r="S474" s="146">
        <v>16</v>
      </c>
      <c r="T474" s="146">
        <v>7</v>
      </c>
      <c r="U474" s="146"/>
      <c r="V474" s="146"/>
      <c r="W474" s="146"/>
      <c r="X474" s="146"/>
      <c r="Y474" s="146"/>
      <c r="Z474" s="146"/>
      <c r="AA474" s="146"/>
    </row>
    <row r="475" spans="1:27" x14ac:dyDescent="0.25">
      <c r="A475" s="146" t="s">
        <v>22</v>
      </c>
      <c r="B475" s="146" t="s">
        <v>185</v>
      </c>
      <c r="C475" s="146" t="s">
        <v>254</v>
      </c>
      <c r="D475" s="146"/>
      <c r="E475" s="146"/>
      <c r="F475" s="146"/>
      <c r="G475" s="146"/>
      <c r="H475" s="146"/>
      <c r="I475" s="146"/>
      <c r="J475" s="146">
        <v>68</v>
      </c>
      <c r="K475" s="146">
        <v>41</v>
      </c>
      <c r="L475" s="146">
        <v>29</v>
      </c>
      <c r="M475" s="146">
        <v>65</v>
      </c>
      <c r="N475" s="146"/>
      <c r="O475" s="146"/>
      <c r="P475" s="146">
        <v>17</v>
      </c>
      <c r="Q475" s="146">
        <v>12</v>
      </c>
      <c r="R475" s="146">
        <v>26</v>
      </c>
      <c r="S475" s="146">
        <v>31</v>
      </c>
      <c r="T475" s="146">
        <v>12</v>
      </c>
      <c r="U475" s="146"/>
      <c r="V475" s="146"/>
      <c r="W475" s="146"/>
      <c r="X475" s="146"/>
      <c r="Y475" s="146"/>
      <c r="Z475" s="146"/>
      <c r="AA475" s="146"/>
    </row>
    <row r="476" spans="1:27" ht="30" x14ac:dyDescent="0.25">
      <c r="A476" s="146" t="s">
        <v>22</v>
      </c>
      <c r="B476" s="146" t="s">
        <v>185</v>
      </c>
      <c r="C476" s="146" t="s">
        <v>267</v>
      </c>
      <c r="D476" s="146"/>
      <c r="E476" s="146"/>
      <c r="F476" s="146"/>
      <c r="G476" s="146"/>
      <c r="H476" s="146"/>
      <c r="I476" s="146"/>
      <c r="J476" s="146">
        <v>32</v>
      </c>
      <c r="K476" s="146">
        <v>46</v>
      </c>
      <c r="L476" s="146">
        <v>43</v>
      </c>
      <c r="M476" s="146">
        <v>40</v>
      </c>
      <c r="N476" s="146"/>
      <c r="O476" s="146"/>
      <c r="P476" s="146">
        <v>3</v>
      </c>
      <c r="Q476" s="146">
        <v>27</v>
      </c>
      <c r="R476" s="146">
        <v>17</v>
      </c>
      <c r="S476" s="146">
        <v>13</v>
      </c>
      <c r="T476" s="146">
        <v>8</v>
      </c>
      <c r="U476" s="146"/>
      <c r="V476" s="146"/>
      <c r="W476" s="146"/>
      <c r="X476" s="146"/>
      <c r="Y476" s="146"/>
      <c r="Z476" s="146"/>
      <c r="AA476" s="146"/>
    </row>
    <row r="477" spans="1:27" x14ac:dyDescent="0.25">
      <c r="A477" s="146" t="s">
        <v>22</v>
      </c>
      <c r="B477" s="146" t="s">
        <v>186</v>
      </c>
      <c r="C477" s="146" t="s">
        <v>254</v>
      </c>
      <c r="D477" s="146"/>
      <c r="E477" s="146"/>
      <c r="F477" s="146"/>
      <c r="G477" s="146"/>
      <c r="H477" s="146"/>
      <c r="I477" s="146"/>
      <c r="J477" s="146">
        <v>10</v>
      </c>
      <c r="K477" s="146">
        <v>4</v>
      </c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</row>
    <row r="478" spans="1:27" x14ac:dyDescent="0.25">
      <c r="A478" s="146" t="s">
        <v>22</v>
      </c>
      <c r="B478" s="146" t="s">
        <v>186</v>
      </c>
      <c r="C478" s="146" t="s">
        <v>188</v>
      </c>
      <c r="D478" s="146"/>
      <c r="E478" s="146"/>
      <c r="F478" s="146"/>
      <c r="G478" s="146"/>
      <c r="H478" s="146"/>
      <c r="I478" s="146"/>
      <c r="J478" s="146">
        <v>4</v>
      </c>
      <c r="K478" s="146">
        <v>9</v>
      </c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</row>
    <row r="479" spans="1:27" x14ac:dyDescent="0.25">
      <c r="A479" s="146" t="s">
        <v>22</v>
      </c>
      <c r="B479" s="146" t="s">
        <v>186</v>
      </c>
      <c r="C479" s="146" t="s">
        <v>790</v>
      </c>
      <c r="D479" s="146"/>
      <c r="E479" s="146"/>
      <c r="F479" s="146"/>
      <c r="G479" s="146"/>
      <c r="H479" s="146"/>
      <c r="I479" s="146"/>
      <c r="J479" s="146">
        <v>17</v>
      </c>
      <c r="K479" s="146">
        <v>23</v>
      </c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</row>
    <row r="480" spans="1:27" x14ac:dyDescent="0.25">
      <c r="A480" s="146" t="s">
        <v>22</v>
      </c>
      <c r="B480" s="146" t="s">
        <v>186</v>
      </c>
      <c r="C480" s="146" t="s">
        <v>189</v>
      </c>
      <c r="D480" s="146"/>
      <c r="E480" s="146"/>
      <c r="F480" s="146"/>
      <c r="G480" s="146"/>
      <c r="H480" s="146"/>
      <c r="I480" s="146"/>
      <c r="J480" s="146">
        <v>17</v>
      </c>
      <c r="K480" s="146">
        <v>18</v>
      </c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</row>
    <row r="481" spans="1:27" x14ac:dyDescent="0.25">
      <c r="A481" s="146" t="s">
        <v>22</v>
      </c>
      <c r="B481" s="146" t="s">
        <v>186</v>
      </c>
      <c r="C481" s="146" t="s">
        <v>227</v>
      </c>
      <c r="D481" s="146"/>
      <c r="E481" s="146"/>
      <c r="F481" s="146"/>
      <c r="G481" s="146"/>
      <c r="H481" s="146"/>
      <c r="I481" s="146"/>
      <c r="J481" s="146">
        <v>6</v>
      </c>
      <c r="K481" s="146">
        <v>8</v>
      </c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</row>
    <row r="482" spans="1:27" x14ac:dyDescent="0.25">
      <c r="A482" s="146" t="s">
        <v>22</v>
      </c>
      <c r="B482" s="146" t="s">
        <v>186</v>
      </c>
      <c r="C482" s="146" t="s">
        <v>825</v>
      </c>
      <c r="D482" s="146"/>
      <c r="E482" s="146"/>
      <c r="F482" s="146"/>
      <c r="G482" s="146"/>
      <c r="H482" s="146"/>
      <c r="I482" s="146"/>
      <c r="J482" s="146">
        <v>6</v>
      </c>
      <c r="K482" s="146">
        <v>9</v>
      </c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</row>
    <row r="483" spans="1:27" x14ac:dyDescent="0.25">
      <c r="A483" s="170" t="s">
        <v>22</v>
      </c>
      <c r="B483" s="170"/>
      <c r="C483" s="170" t="s">
        <v>465</v>
      </c>
      <c r="D483" s="170"/>
      <c r="E483" s="170"/>
      <c r="F483" s="170"/>
      <c r="G483" s="170"/>
      <c r="H483" s="170"/>
      <c r="I483" s="170"/>
      <c r="J483" s="170">
        <v>289</v>
      </c>
      <c r="K483" s="170">
        <v>321</v>
      </c>
      <c r="L483" s="170">
        <v>138</v>
      </c>
      <c r="M483" s="170">
        <v>223</v>
      </c>
      <c r="N483" s="170"/>
      <c r="O483" s="170"/>
      <c r="P483" s="170">
        <v>47</v>
      </c>
      <c r="Q483" s="170">
        <v>88</v>
      </c>
      <c r="R483" s="170">
        <v>112</v>
      </c>
      <c r="S483" s="170">
        <v>132</v>
      </c>
      <c r="T483" s="170">
        <v>59</v>
      </c>
      <c r="U483" s="170"/>
      <c r="V483" s="170"/>
      <c r="W483" s="170"/>
      <c r="X483" s="170"/>
      <c r="Y483" s="170"/>
      <c r="Z483" s="170"/>
      <c r="AA483" s="170"/>
    </row>
    <row r="484" spans="1:27" ht="30" x14ac:dyDescent="0.25">
      <c r="A484" s="146" t="s">
        <v>929</v>
      </c>
      <c r="B484" s="146" t="s">
        <v>185</v>
      </c>
      <c r="C484" s="146" t="s">
        <v>712</v>
      </c>
      <c r="D484" s="146">
        <v>114</v>
      </c>
      <c r="E484" s="146">
        <v>100</v>
      </c>
      <c r="F484" s="146">
        <v>117</v>
      </c>
      <c r="G484" s="146">
        <v>114</v>
      </c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</row>
    <row r="485" spans="1:27" x14ac:dyDescent="0.25">
      <c r="A485" s="146" t="s">
        <v>929</v>
      </c>
      <c r="B485" s="146" t="s">
        <v>185</v>
      </c>
      <c r="C485" s="146" t="s">
        <v>190</v>
      </c>
      <c r="D485" s="146">
        <v>2</v>
      </c>
      <c r="E485" s="146">
        <v>3</v>
      </c>
      <c r="F485" s="146">
        <v>5</v>
      </c>
      <c r="G485" s="146">
        <v>2</v>
      </c>
      <c r="H485" s="146">
        <v>2</v>
      </c>
      <c r="I485" s="146"/>
      <c r="J485" s="146">
        <v>91</v>
      </c>
      <c r="K485" s="146">
        <v>57</v>
      </c>
      <c r="L485" s="146">
        <v>36</v>
      </c>
      <c r="M485" s="146">
        <v>54</v>
      </c>
      <c r="N485" s="146"/>
      <c r="O485" s="146"/>
      <c r="P485" s="146" t="s">
        <v>930</v>
      </c>
      <c r="Q485" s="146" t="s">
        <v>931</v>
      </c>
      <c r="R485" s="146" t="s">
        <v>932</v>
      </c>
      <c r="S485" s="146" t="s">
        <v>933</v>
      </c>
      <c r="T485" s="146" t="s">
        <v>768</v>
      </c>
      <c r="U485" s="146"/>
      <c r="V485" s="146"/>
      <c r="W485" s="146"/>
      <c r="X485" s="146"/>
      <c r="Y485" s="146"/>
      <c r="Z485" s="146"/>
      <c r="AA485" s="146"/>
    </row>
    <row r="486" spans="1:27" x14ac:dyDescent="0.25">
      <c r="A486" s="146" t="s">
        <v>929</v>
      </c>
      <c r="B486" s="146"/>
      <c r="C486" s="146" t="s">
        <v>190</v>
      </c>
      <c r="D486" s="146"/>
      <c r="E486" s="146">
        <v>0</v>
      </c>
      <c r="F486" s="146"/>
      <c r="G486" s="146"/>
      <c r="H486" s="146"/>
      <c r="I486" s="146"/>
      <c r="J486" s="146">
        <v>14</v>
      </c>
      <c r="K486" s="146">
        <v>4</v>
      </c>
      <c r="L486" s="146"/>
      <c r="M486" s="146"/>
      <c r="N486" s="146"/>
      <c r="O486" s="146"/>
      <c r="P486" s="146">
        <v>40</v>
      </c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</row>
    <row r="487" spans="1:27" x14ac:dyDescent="0.25">
      <c r="A487" s="170" t="s">
        <v>929</v>
      </c>
      <c r="B487" s="170" t="s">
        <v>186</v>
      </c>
      <c r="C487" s="170"/>
      <c r="D487" s="170">
        <f>SUM(D484:D486)</f>
        <v>116</v>
      </c>
      <c r="E487" s="170">
        <f t="shared" ref="E487:O487" si="6">SUM(E484:E486)</f>
        <v>103</v>
      </c>
      <c r="F487" s="170">
        <f t="shared" si="6"/>
        <v>122</v>
      </c>
      <c r="G487" s="170">
        <f t="shared" si="6"/>
        <v>116</v>
      </c>
      <c r="H487" s="170">
        <f t="shared" si="6"/>
        <v>2</v>
      </c>
      <c r="I487" s="170">
        <f t="shared" si="6"/>
        <v>0</v>
      </c>
      <c r="J487" s="170">
        <f t="shared" si="6"/>
        <v>105</v>
      </c>
      <c r="K487" s="170">
        <f t="shared" si="6"/>
        <v>61</v>
      </c>
      <c r="L487" s="170">
        <f t="shared" si="6"/>
        <v>36</v>
      </c>
      <c r="M487" s="170">
        <f t="shared" si="6"/>
        <v>54</v>
      </c>
      <c r="N487" s="170">
        <f t="shared" si="6"/>
        <v>0</v>
      </c>
      <c r="O487" s="170">
        <f t="shared" si="6"/>
        <v>0</v>
      </c>
      <c r="P487" s="170">
        <v>210</v>
      </c>
      <c r="Q487" s="170">
        <v>101</v>
      </c>
      <c r="R487" s="170">
        <v>106</v>
      </c>
      <c r="S487" s="170">
        <v>29</v>
      </c>
      <c r="T487" s="170">
        <v>9</v>
      </c>
      <c r="U487" s="170"/>
      <c r="V487" s="170"/>
      <c r="W487" s="170"/>
      <c r="X487" s="170"/>
      <c r="Y487" s="170"/>
      <c r="Z487" s="170"/>
      <c r="AA487" s="170"/>
    </row>
    <row r="488" spans="1:27" ht="31.5" x14ac:dyDescent="0.25">
      <c r="A488" s="105" t="s">
        <v>24</v>
      </c>
      <c r="B488" s="146" t="s">
        <v>185</v>
      </c>
      <c r="C488" s="144" t="s">
        <v>477</v>
      </c>
      <c r="D488" s="105">
        <v>8</v>
      </c>
      <c r="E488" s="105">
        <v>6</v>
      </c>
      <c r="F488" s="105">
        <v>7</v>
      </c>
      <c r="G488" s="105">
        <v>9</v>
      </c>
      <c r="H488" s="105"/>
      <c r="I488" s="105"/>
      <c r="J488" s="105"/>
      <c r="K488" s="105">
        <v>2</v>
      </c>
      <c r="L488" s="105">
        <v>1</v>
      </c>
      <c r="M488" s="105">
        <v>6</v>
      </c>
      <c r="N488" s="105"/>
      <c r="O488" s="105"/>
      <c r="P488" s="105">
        <v>1</v>
      </c>
      <c r="Q488" s="105"/>
      <c r="R488" s="105">
        <v>1</v>
      </c>
      <c r="S488" s="105">
        <v>1</v>
      </c>
      <c r="T488" s="105"/>
      <c r="U488" s="105"/>
      <c r="V488" s="105"/>
      <c r="W488" s="105"/>
      <c r="X488" s="105"/>
      <c r="Y488" s="105"/>
      <c r="Z488" s="105"/>
      <c r="AA488" s="105"/>
    </row>
    <row r="489" spans="1:27" ht="31.5" x14ac:dyDescent="0.25">
      <c r="A489" s="105" t="s">
        <v>24</v>
      </c>
      <c r="B489" s="146" t="s">
        <v>266</v>
      </c>
      <c r="C489" s="144" t="s">
        <v>671</v>
      </c>
      <c r="D489" s="105">
        <v>74</v>
      </c>
      <c r="E489" s="105">
        <v>71</v>
      </c>
      <c r="F489" s="105">
        <v>45</v>
      </c>
      <c r="G489" s="105">
        <v>54</v>
      </c>
      <c r="H489" s="105">
        <v>45</v>
      </c>
      <c r="I489" s="105"/>
      <c r="J489" s="105">
        <v>23</v>
      </c>
      <c r="K489" s="105">
        <v>45</v>
      </c>
      <c r="L489" s="105">
        <v>28</v>
      </c>
      <c r="M489" s="105">
        <v>20</v>
      </c>
      <c r="N489" s="105">
        <v>30</v>
      </c>
      <c r="O489" s="105"/>
      <c r="P489" s="105">
        <v>15</v>
      </c>
      <c r="Q489" s="105">
        <v>25</v>
      </c>
      <c r="R489" s="105">
        <v>39</v>
      </c>
      <c r="S489" s="105">
        <v>50</v>
      </c>
      <c r="T489" s="105">
        <v>45</v>
      </c>
      <c r="U489" s="105">
        <v>37</v>
      </c>
      <c r="V489" s="105"/>
      <c r="W489" s="105"/>
      <c r="X489" s="105"/>
      <c r="Y489" s="105"/>
      <c r="Z489" s="105"/>
      <c r="AA489" s="105"/>
    </row>
    <row r="490" spans="1:27" ht="15.75" x14ac:dyDescent="0.25">
      <c r="A490" s="105" t="s">
        <v>24</v>
      </c>
      <c r="B490" s="146" t="s">
        <v>266</v>
      </c>
      <c r="C490" s="144" t="s">
        <v>672</v>
      </c>
      <c r="D490" s="105">
        <v>22</v>
      </c>
      <c r="E490" s="105">
        <v>29</v>
      </c>
      <c r="F490" s="105">
        <v>23</v>
      </c>
      <c r="G490" s="105">
        <v>16</v>
      </c>
      <c r="H490" s="105">
        <v>21</v>
      </c>
      <c r="I490" s="105"/>
      <c r="J490" s="105">
        <v>13</v>
      </c>
      <c r="K490" s="105">
        <v>16</v>
      </c>
      <c r="L490" s="105">
        <v>10</v>
      </c>
      <c r="M490" s="105">
        <v>10</v>
      </c>
      <c r="N490" s="105">
        <v>17</v>
      </c>
      <c r="O490" s="105"/>
      <c r="P490" s="105">
        <v>2</v>
      </c>
      <c r="Q490" s="105">
        <v>9</v>
      </c>
      <c r="R490" s="105">
        <v>31</v>
      </c>
      <c r="S490" s="105">
        <v>19</v>
      </c>
      <c r="T490" s="105">
        <v>22</v>
      </c>
      <c r="U490" s="105">
        <v>5</v>
      </c>
      <c r="V490" s="105"/>
      <c r="W490" s="105"/>
      <c r="X490" s="105"/>
      <c r="Y490" s="105"/>
      <c r="Z490" s="105"/>
      <c r="AA490" s="105"/>
    </row>
    <row r="491" spans="1:27" ht="31.5" x14ac:dyDescent="0.25">
      <c r="A491" s="105" t="s">
        <v>24</v>
      </c>
      <c r="B491" s="146" t="s">
        <v>266</v>
      </c>
      <c r="C491" s="144" t="s">
        <v>664</v>
      </c>
      <c r="D491" s="105">
        <v>21</v>
      </c>
      <c r="E491" s="105">
        <v>22</v>
      </c>
      <c r="F491" s="105">
        <v>17</v>
      </c>
      <c r="G491" s="105">
        <v>15</v>
      </c>
      <c r="H491" s="105">
        <v>17</v>
      </c>
      <c r="I491" s="105"/>
      <c r="J491" s="105">
        <v>9</v>
      </c>
      <c r="K491" s="105">
        <v>11</v>
      </c>
      <c r="L491" s="105">
        <v>9</v>
      </c>
      <c r="M491" s="105">
        <v>5</v>
      </c>
      <c r="N491" s="105">
        <v>7</v>
      </c>
      <c r="O491" s="105"/>
      <c r="P491" s="105">
        <v>10</v>
      </c>
      <c r="Q491" s="105">
        <v>9</v>
      </c>
      <c r="R491" s="105">
        <v>14</v>
      </c>
      <c r="S491" s="105">
        <v>23</v>
      </c>
      <c r="T491" s="105">
        <v>4</v>
      </c>
      <c r="U491" s="105">
        <v>11</v>
      </c>
      <c r="V491" s="105"/>
      <c r="W491" s="105"/>
      <c r="X491" s="105"/>
      <c r="Y491" s="105"/>
      <c r="Z491" s="105"/>
      <c r="AA491" s="105"/>
    </row>
    <row r="492" spans="1:27" ht="15.75" x14ac:dyDescent="0.25">
      <c r="A492" s="105" t="s">
        <v>24</v>
      </c>
      <c r="B492" s="146" t="s">
        <v>266</v>
      </c>
      <c r="C492" s="144" t="s">
        <v>665</v>
      </c>
      <c r="D492" s="105">
        <v>15</v>
      </c>
      <c r="E492" s="105">
        <v>13</v>
      </c>
      <c r="F492" s="105">
        <v>4</v>
      </c>
      <c r="G492" s="105">
        <v>6</v>
      </c>
      <c r="H492" s="105">
        <v>8</v>
      </c>
      <c r="I492" s="105"/>
      <c r="J492" s="105">
        <v>9</v>
      </c>
      <c r="K492" s="105">
        <v>13</v>
      </c>
      <c r="L492" s="105">
        <v>14</v>
      </c>
      <c r="M492" s="105">
        <v>3</v>
      </c>
      <c r="N492" s="105">
        <v>5</v>
      </c>
      <c r="O492" s="105"/>
      <c r="P492" s="105"/>
      <c r="Q492" s="105">
        <v>1</v>
      </c>
      <c r="R492" s="105">
        <v>4</v>
      </c>
      <c r="S492" s="105">
        <v>4</v>
      </c>
      <c r="T492" s="105">
        <v>3</v>
      </c>
      <c r="U492" s="105">
        <v>10</v>
      </c>
      <c r="V492" s="105"/>
      <c r="W492" s="105"/>
      <c r="X492" s="105"/>
      <c r="Y492" s="105"/>
      <c r="Z492" s="105"/>
      <c r="AA492" s="105"/>
    </row>
    <row r="493" spans="1:27" ht="31.5" x14ac:dyDescent="0.25">
      <c r="A493" s="105" t="s">
        <v>24</v>
      </c>
      <c r="B493" s="146" t="s">
        <v>266</v>
      </c>
      <c r="C493" s="144" t="s">
        <v>666</v>
      </c>
      <c r="D493" s="105">
        <v>9</v>
      </c>
      <c r="E493" s="105">
        <v>3</v>
      </c>
      <c r="F493" s="105">
        <v>5</v>
      </c>
      <c r="G493" s="105">
        <v>2</v>
      </c>
      <c r="H493" s="105">
        <v>4</v>
      </c>
      <c r="I493" s="105"/>
      <c r="J493" s="105">
        <v>1</v>
      </c>
      <c r="K493" s="105">
        <v>4</v>
      </c>
      <c r="L493" s="105"/>
      <c r="M493" s="105">
        <v>5</v>
      </c>
      <c r="N493" s="105">
        <v>1</v>
      </c>
      <c r="O493" s="105"/>
      <c r="P493" s="105">
        <v>1</v>
      </c>
      <c r="Q493" s="105">
        <v>1</v>
      </c>
      <c r="R493" s="105">
        <v>6</v>
      </c>
      <c r="S493" s="105"/>
      <c r="T493" s="105">
        <v>3</v>
      </c>
      <c r="U493" s="105">
        <v>4</v>
      </c>
      <c r="V493" s="105"/>
      <c r="W493" s="105"/>
      <c r="X493" s="105"/>
      <c r="Y493" s="105"/>
      <c r="Z493" s="105"/>
      <c r="AA493" s="105"/>
    </row>
    <row r="494" spans="1:27" ht="15.75" x14ac:dyDescent="0.25">
      <c r="A494" s="105" t="s">
        <v>24</v>
      </c>
      <c r="B494" s="146" t="s">
        <v>266</v>
      </c>
      <c r="C494" s="144" t="s">
        <v>667</v>
      </c>
      <c r="D494" s="105">
        <v>5</v>
      </c>
      <c r="E494" s="105">
        <v>4</v>
      </c>
      <c r="F494" s="105">
        <v>2</v>
      </c>
      <c r="G494" s="105">
        <v>3</v>
      </c>
      <c r="H494" s="105">
        <v>3</v>
      </c>
      <c r="I494" s="105"/>
      <c r="J494" s="105"/>
      <c r="K494" s="105">
        <v>4</v>
      </c>
      <c r="L494" s="105">
        <v>4</v>
      </c>
      <c r="M494" s="105"/>
      <c r="N494" s="105">
        <v>1</v>
      </c>
      <c r="O494" s="105"/>
      <c r="P494" s="105"/>
      <c r="Q494" s="105"/>
      <c r="R494" s="105">
        <v>5</v>
      </c>
      <c r="S494" s="105">
        <v>7</v>
      </c>
      <c r="T494" s="105">
        <v>9</v>
      </c>
      <c r="U494" s="105">
        <v>4</v>
      </c>
      <c r="V494" s="105"/>
      <c r="W494" s="105"/>
      <c r="X494" s="105"/>
      <c r="Y494" s="105"/>
      <c r="Z494" s="105"/>
      <c r="AA494" s="105"/>
    </row>
    <row r="495" spans="1:27" ht="15.75" x14ac:dyDescent="0.25">
      <c r="A495" s="105" t="s">
        <v>24</v>
      </c>
      <c r="B495" s="146" t="s">
        <v>266</v>
      </c>
      <c r="C495" s="144" t="s">
        <v>668</v>
      </c>
      <c r="D495" s="105">
        <v>4</v>
      </c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</row>
    <row r="496" spans="1:27" ht="15.75" x14ac:dyDescent="0.25">
      <c r="A496" s="105" t="s">
        <v>24</v>
      </c>
      <c r="B496" s="146" t="s">
        <v>266</v>
      </c>
      <c r="C496" s="144" t="s">
        <v>669</v>
      </c>
      <c r="D496" s="105">
        <v>6</v>
      </c>
      <c r="E496" s="105"/>
      <c r="F496" s="105"/>
      <c r="G496" s="105"/>
      <c r="H496" s="105"/>
      <c r="I496" s="105"/>
      <c r="J496" s="105">
        <v>2</v>
      </c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</row>
    <row r="497" spans="1:27" ht="15.75" x14ac:dyDescent="0.25">
      <c r="A497" s="105" t="s">
        <v>24</v>
      </c>
      <c r="B497" s="146" t="s">
        <v>266</v>
      </c>
      <c r="C497" s="144" t="s">
        <v>670</v>
      </c>
      <c r="D497" s="105">
        <v>4</v>
      </c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</row>
    <row r="498" spans="1:27" ht="15.75" x14ac:dyDescent="0.25">
      <c r="A498" s="119" t="s">
        <v>24</v>
      </c>
      <c r="B498" s="169"/>
      <c r="C498" s="158" t="s">
        <v>184</v>
      </c>
      <c r="D498" s="158">
        <f>SUM(D488:D497)</f>
        <v>168</v>
      </c>
      <c r="E498" s="158">
        <f>SUM(E488:E497)</f>
        <v>148</v>
      </c>
      <c r="F498" s="158">
        <f>SUM(F488:F497)</f>
        <v>103</v>
      </c>
      <c r="G498" s="158">
        <f>SUM(G488:G497)</f>
        <v>105</v>
      </c>
      <c r="H498" s="158">
        <f>SUM(H488:H497)</f>
        <v>98</v>
      </c>
      <c r="I498" s="51"/>
      <c r="J498" s="158">
        <f>SUM(J488:J497)</f>
        <v>57</v>
      </c>
      <c r="K498" s="158">
        <f>SUM(K488:K497)</f>
        <v>95</v>
      </c>
      <c r="L498" s="158">
        <f>SUM(L488:L497)</f>
        <v>66</v>
      </c>
      <c r="M498" s="158">
        <f>SUM(M488:M497)</f>
        <v>49</v>
      </c>
      <c r="N498" s="158">
        <f>SUM(N488:N497)</f>
        <v>61</v>
      </c>
      <c r="O498" s="51"/>
      <c r="P498" s="158">
        <f t="shared" ref="P498:U498" si="7">SUM(P488:P497)</f>
        <v>29</v>
      </c>
      <c r="Q498" s="158">
        <f t="shared" si="7"/>
        <v>45</v>
      </c>
      <c r="R498" s="158">
        <f t="shared" si="7"/>
        <v>100</v>
      </c>
      <c r="S498" s="158">
        <f t="shared" si="7"/>
        <v>104</v>
      </c>
      <c r="T498" s="158">
        <f t="shared" si="7"/>
        <v>86</v>
      </c>
      <c r="U498" s="158">
        <f t="shared" si="7"/>
        <v>71</v>
      </c>
      <c r="V498" s="51"/>
      <c r="W498" s="51"/>
      <c r="X498" s="51"/>
      <c r="Y498" s="51"/>
      <c r="Z498" s="51"/>
      <c r="AA498" s="51"/>
    </row>
    <row r="499" spans="1:27" ht="15.75" x14ac:dyDescent="0.25">
      <c r="A499" s="144" t="s">
        <v>25</v>
      </c>
      <c r="B499" s="146" t="s">
        <v>266</v>
      </c>
      <c r="C499" s="144" t="s">
        <v>752</v>
      </c>
      <c r="D499" s="144" t="s">
        <v>759</v>
      </c>
      <c r="E499" s="144" t="s">
        <v>220</v>
      </c>
      <c r="F499" s="144" t="s">
        <v>759</v>
      </c>
      <c r="G499" s="144" t="s">
        <v>397</v>
      </c>
      <c r="H499" s="144" t="s">
        <v>397</v>
      </c>
      <c r="I499" s="144"/>
      <c r="J499" s="144"/>
      <c r="K499" s="144"/>
      <c r="L499" s="144"/>
      <c r="M499" s="144"/>
      <c r="N499" s="144"/>
      <c r="O499" s="144"/>
      <c r="P499" s="144" t="s">
        <v>397</v>
      </c>
      <c r="Q499" s="144" t="s">
        <v>397</v>
      </c>
      <c r="R499" s="144" t="s">
        <v>397</v>
      </c>
      <c r="S499" s="144" t="s">
        <v>397</v>
      </c>
      <c r="T499" s="144"/>
      <c r="U499" s="144"/>
      <c r="V499" s="144"/>
      <c r="W499" s="144"/>
      <c r="X499" s="144"/>
      <c r="Y499" s="144"/>
      <c r="Z499" s="144"/>
      <c r="AA499" s="144"/>
    </row>
    <row r="500" spans="1:27" ht="15.75" x14ac:dyDescent="0.25">
      <c r="A500" s="144" t="s">
        <v>25</v>
      </c>
      <c r="B500" s="146" t="s">
        <v>266</v>
      </c>
      <c r="C500" s="144" t="s">
        <v>753</v>
      </c>
      <c r="D500" s="144">
        <v>2</v>
      </c>
      <c r="E500" s="144">
        <v>2</v>
      </c>
      <c r="F500" s="144">
        <v>2</v>
      </c>
      <c r="G500" s="144">
        <v>1</v>
      </c>
      <c r="H500" s="144">
        <v>1</v>
      </c>
      <c r="I500" s="144"/>
      <c r="J500" s="144"/>
      <c r="K500" s="144"/>
      <c r="L500" s="144"/>
      <c r="M500" s="144"/>
      <c r="N500" s="144"/>
      <c r="O500" s="144"/>
      <c r="P500" s="144" t="s">
        <v>284</v>
      </c>
      <c r="Q500" s="144" t="s">
        <v>284</v>
      </c>
      <c r="R500" s="144" t="s">
        <v>284</v>
      </c>
      <c r="S500" s="144" t="s">
        <v>284</v>
      </c>
      <c r="T500" s="144"/>
      <c r="U500" s="144"/>
      <c r="V500" s="144"/>
      <c r="W500" s="144"/>
      <c r="X500" s="144"/>
      <c r="Y500" s="144"/>
      <c r="Z500" s="144"/>
      <c r="AA500" s="144"/>
    </row>
    <row r="501" spans="1:27" ht="31.5" x14ac:dyDescent="0.25">
      <c r="A501" s="144" t="s">
        <v>25</v>
      </c>
      <c r="B501" s="146" t="s">
        <v>266</v>
      </c>
      <c r="C501" s="144" t="s">
        <v>760</v>
      </c>
      <c r="D501" s="144">
        <v>36</v>
      </c>
      <c r="E501" s="144">
        <v>25</v>
      </c>
      <c r="F501" s="144">
        <v>28</v>
      </c>
      <c r="G501" s="144">
        <v>23</v>
      </c>
      <c r="H501" s="144">
        <v>29</v>
      </c>
      <c r="I501" s="144"/>
      <c r="J501" s="144"/>
      <c r="K501" s="144"/>
      <c r="L501" s="144"/>
      <c r="M501" s="144"/>
      <c r="N501" s="144"/>
      <c r="O501" s="144"/>
      <c r="P501" s="144">
        <v>1</v>
      </c>
      <c r="Q501" s="144">
        <v>2</v>
      </c>
      <c r="R501" s="144">
        <v>5</v>
      </c>
      <c r="S501" s="144">
        <v>3</v>
      </c>
      <c r="T501" s="144"/>
      <c r="U501" s="144"/>
      <c r="V501" s="144"/>
      <c r="W501" s="144"/>
      <c r="X501" s="144"/>
      <c r="Y501" s="144"/>
      <c r="Z501" s="144"/>
      <c r="AA501" s="144"/>
    </row>
    <row r="502" spans="1:27" ht="15.75" x14ac:dyDescent="0.25">
      <c r="A502" s="144" t="s">
        <v>25</v>
      </c>
      <c r="B502" s="146" t="s">
        <v>266</v>
      </c>
      <c r="C502" s="144" t="s">
        <v>754</v>
      </c>
      <c r="D502" s="144">
        <v>1</v>
      </c>
      <c r="E502" s="144">
        <v>2</v>
      </c>
      <c r="F502" s="144">
        <v>1</v>
      </c>
      <c r="G502" s="144">
        <v>1</v>
      </c>
      <c r="H502" s="144">
        <v>2</v>
      </c>
      <c r="I502" s="144"/>
      <c r="J502" s="144"/>
      <c r="K502" s="144"/>
      <c r="L502" s="144"/>
      <c r="M502" s="144"/>
      <c r="N502" s="144"/>
      <c r="O502" s="144"/>
      <c r="P502" s="144" t="s">
        <v>284</v>
      </c>
      <c r="Q502" s="144" t="s">
        <v>284</v>
      </c>
      <c r="R502" s="144">
        <v>1</v>
      </c>
      <c r="S502" s="144">
        <v>1</v>
      </c>
      <c r="T502" s="144"/>
      <c r="U502" s="144"/>
      <c r="V502" s="144"/>
      <c r="W502" s="144"/>
      <c r="X502" s="144"/>
      <c r="Y502" s="144"/>
      <c r="Z502" s="144"/>
      <c r="AA502" s="144"/>
    </row>
    <row r="503" spans="1:27" ht="15.75" x14ac:dyDescent="0.25">
      <c r="A503" s="144" t="s">
        <v>25</v>
      </c>
      <c r="B503" s="146" t="s">
        <v>266</v>
      </c>
      <c r="C503" s="144" t="s">
        <v>757</v>
      </c>
      <c r="D503" s="144">
        <v>18</v>
      </c>
      <c r="E503" s="144">
        <v>16</v>
      </c>
      <c r="F503" s="144">
        <v>17</v>
      </c>
      <c r="G503" s="144">
        <v>9</v>
      </c>
      <c r="H503" s="144">
        <v>24</v>
      </c>
      <c r="I503" s="144"/>
      <c r="J503" s="144"/>
      <c r="K503" s="144"/>
      <c r="L503" s="144"/>
      <c r="M503" s="144"/>
      <c r="N503" s="144"/>
      <c r="O503" s="144"/>
      <c r="P503" s="144" t="s">
        <v>284</v>
      </c>
      <c r="Q503" s="144" t="s">
        <v>284</v>
      </c>
      <c r="R503" s="144">
        <v>3</v>
      </c>
      <c r="S503" s="144" t="s">
        <v>284</v>
      </c>
      <c r="T503" s="144"/>
      <c r="U503" s="144"/>
      <c r="V503" s="144"/>
      <c r="W503" s="144"/>
      <c r="X503" s="144"/>
      <c r="Y503" s="144"/>
      <c r="Z503" s="144"/>
      <c r="AA503" s="144"/>
    </row>
    <row r="504" spans="1:27" ht="31.5" x14ac:dyDescent="0.25">
      <c r="A504" s="144" t="s">
        <v>25</v>
      </c>
      <c r="B504" s="146" t="s">
        <v>266</v>
      </c>
      <c r="C504" s="144" t="s">
        <v>761</v>
      </c>
      <c r="D504" s="144">
        <v>7</v>
      </c>
      <c r="E504" s="144">
        <v>4</v>
      </c>
      <c r="F504" s="144">
        <v>4</v>
      </c>
      <c r="G504" s="144">
        <v>4</v>
      </c>
      <c r="H504" s="144">
        <v>11</v>
      </c>
      <c r="I504" s="144"/>
      <c r="J504" s="144"/>
      <c r="K504" s="144"/>
      <c r="L504" s="144"/>
      <c r="M504" s="144"/>
      <c r="N504" s="144"/>
      <c r="O504" s="144"/>
      <c r="P504" s="144" t="s">
        <v>284</v>
      </c>
      <c r="Q504" s="144" t="s">
        <v>284</v>
      </c>
      <c r="R504" s="144" t="s">
        <v>284</v>
      </c>
      <c r="S504" s="144" t="s">
        <v>284</v>
      </c>
      <c r="T504" s="144"/>
      <c r="U504" s="144"/>
      <c r="V504" s="144"/>
      <c r="W504" s="144"/>
      <c r="X504" s="144"/>
      <c r="Y504" s="144"/>
      <c r="Z504" s="144"/>
      <c r="AA504" s="144"/>
    </row>
    <row r="505" spans="1:27" ht="15.75" x14ac:dyDescent="0.25">
      <c r="A505" s="144" t="s">
        <v>25</v>
      </c>
      <c r="B505" s="146" t="s">
        <v>266</v>
      </c>
      <c r="C505" s="144" t="s">
        <v>762</v>
      </c>
      <c r="D505" s="144">
        <v>6</v>
      </c>
      <c r="E505" s="144" t="s">
        <v>284</v>
      </c>
      <c r="F505" s="144">
        <v>4</v>
      </c>
      <c r="G505" s="144" t="s">
        <v>284</v>
      </c>
      <c r="H505" s="144">
        <v>2</v>
      </c>
      <c r="I505" s="144"/>
      <c r="J505" s="144"/>
      <c r="K505" s="144"/>
      <c r="L505" s="144"/>
      <c r="M505" s="144"/>
      <c r="N505" s="144"/>
      <c r="O505" s="144"/>
      <c r="P505" s="144" t="s">
        <v>284</v>
      </c>
      <c r="Q505" s="144" t="s">
        <v>284</v>
      </c>
      <c r="R505" s="144" t="s">
        <v>284</v>
      </c>
      <c r="S505" s="144" t="s">
        <v>284</v>
      </c>
      <c r="T505" s="144"/>
      <c r="U505" s="144"/>
      <c r="V505" s="144"/>
      <c r="W505" s="144"/>
      <c r="X505" s="144"/>
      <c r="Y505" s="144"/>
      <c r="Z505" s="144"/>
      <c r="AA505" s="144"/>
    </row>
    <row r="506" spans="1:27" ht="15.75" x14ac:dyDescent="0.25">
      <c r="A506" s="145" t="s">
        <v>25</v>
      </c>
      <c r="B506" s="169"/>
      <c r="C506" s="145" t="s">
        <v>184</v>
      </c>
      <c r="D506" s="145" t="s">
        <v>763</v>
      </c>
      <c r="E506" s="145" t="s">
        <v>764</v>
      </c>
      <c r="F506" s="145" t="s">
        <v>765</v>
      </c>
      <c r="G506" s="145" t="s">
        <v>766</v>
      </c>
      <c r="H506" s="145" t="s">
        <v>767</v>
      </c>
      <c r="I506" s="145"/>
      <c r="J506" s="145"/>
      <c r="K506" s="145"/>
      <c r="L506" s="145"/>
      <c r="M506" s="145"/>
      <c r="N506" s="145"/>
      <c r="O506" s="145"/>
      <c r="P506" s="145" t="s">
        <v>220</v>
      </c>
      <c r="Q506" s="145" t="s">
        <v>759</v>
      </c>
      <c r="R506" s="145" t="s">
        <v>768</v>
      </c>
      <c r="S506" s="145" t="s">
        <v>769</v>
      </c>
      <c r="T506" s="145"/>
      <c r="U506" s="145"/>
      <c r="V506" s="145"/>
      <c r="W506" s="145"/>
      <c r="X506" s="145"/>
      <c r="Y506" s="145"/>
      <c r="Z506" s="145"/>
      <c r="AA506" s="145"/>
    </row>
    <row r="507" spans="1:27" ht="15.75" x14ac:dyDescent="0.25">
      <c r="A507" s="144" t="s">
        <v>26</v>
      </c>
      <c r="B507" s="144" t="s">
        <v>266</v>
      </c>
      <c r="C507" s="144" t="s">
        <v>831</v>
      </c>
      <c r="D507" s="144">
        <v>13</v>
      </c>
      <c r="E507" s="144">
        <v>11</v>
      </c>
      <c r="F507" s="144">
        <v>6</v>
      </c>
      <c r="G507" s="144">
        <v>8</v>
      </c>
      <c r="H507" s="144">
        <v>10</v>
      </c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</row>
    <row r="508" spans="1:27" ht="15.75" x14ac:dyDescent="0.25">
      <c r="A508" s="144" t="s">
        <v>26</v>
      </c>
      <c r="B508" s="144" t="s">
        <v>266</v>
      </c>
      <c r="C508" s="144" t="s">
        <v>830</v>
      </c>
      <c r="D508" s="144">
        <v>12</v>
      </c>
      <c r="E508" s="144">
        <v>9</v>
      </c>
      <c r="F508" s="144">
        <v>8</v>
      </c>
      <c r="G508" s="144">
        <v>7</v>
      </c>
      <c r="H508" s="144">
        <v>3</v>
      </c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</row>
    <row r="509" spans="1:27" ht="47.25" x14ac:dyDescent="0.25">
      <c r="A509" s="144" t="s">
        <v>26</v>
      </c>
      <c r="B509" s="144" t="s">
        <v>266</v>
      </c>
      <c r="C509" s="144" t="s">
        <v>832</v>
      </c>
      <c r="D509" s="144">
        <v>6</v>
      </c>
      <c r="E509" s="144">
        <v>6</v>
      </c>
      <c r="F509" s="144">
        <v>6</v>
      </c>
      <c r="G509" s="144">
        <v>5</v>
      </c>
      <c r="H509" s="144">
        <v>3</v>
      </c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</row>
    <row r="510" spans="1:27" ht="15.75" x14ac:dyDescent="0.25">
      <c r="A510" s="144" t="s">
        <v>26</v>
      </c>
      <c r="B510" s="144" t="s">
        <v>266</v>
      </c>
      <c r="C510" s="144" t="s">
        <v>836</v>
      </c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</row>
    <row r="511" spans="1:27" ht="15.75" x14ac:dyDescent="0.25">
      <c r="A511" s="144" t="s">
        <v>26</v>
      </c>
      <c r="B511" s="144" t="s">
        <v>266</v>
      </c>
      <c r="C511" s="144" t="s">
        <v>771</v>
      </c>
      <c r="D511" s="144">
        <v>12</v>
      </c>
      <c r="E511" s="144">
        <v>12</v>
      </c>
      <c r="F511" s="144">
        <v>9</v>
      </c>
      <c r="G511" s="144">
        <v>9</v>
      </c>
      <c r="H511" s="144">
        <v>7</v>
      </c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</row>
    <row r="512" spans="1:27" ht="15.75" x14ac:dyDescent="0.25">
      <c r="A512" s="144" t="s">
        <v>26</v>
      </c>
      <c r="B512" s="144" t="s">
        <v>266</v>
      </c>
      <c r="C512" s="144" t="s">
        <v>834</v>
      </c>
      <c r="D512" s="144">
        <v>11</v>
      </c>
      <c r="E512" s="144">
        <v>12</v>
      </c>
      <c r="F512" s="144">
        <v>11</v>
      </c>
      <c r="G512" s="144">
        <v>8</v>
      </c>
      <c r="H512" s="144">
        <v>4</v>
      </c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</row>
    <row r="513" spans="1:27" ht="15.75" x14ac:dyDescent="0.25">
      <c r="A513" s="144" t="s">
        <v>26</v>
      </c>
      <c r="B513" s="144" t="s">
        <v>266</v>
      </c>
      <c r="C513" s="144" t="s">
        <v>835</v>
      </c>
      <c r="D513" s="144">
        <v>15</v>
      </c>
      <c r="E513" s="144">
        <v>14</v>
      </c>
      <c r="F513" s="144">
        <v>11</v>
      </c>
      <c r="G513" s="144">
        <v>11</v>
      </c>
      <c r="H513" s="144">
        <v>9</v>
      </c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</row>
    <row r="514" spans="1:27" ht="15.75" x14ac:dyDescent="0.25">
      <c r="A514" s="144" t="s">
        <v>26</v>
      </c>
      <c r="B514" s="144"/>
      <c r="C514" s="144" t="s">
        <v>465</v>
      </c>
      <c r="D514" s="144">
        <v>66</v>
      </c>
      <c r="E514" s="144">
        <v>57</v>
      </c>
      <c r="F514" s="144">
        <v>39</v>
      </c>
      <c r="G514" s="144">
        <v>40</v>
      </c>
      <c r="H514" s="144">
        <v>36</v>
      </c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</row>
    <row r="515" spans="1:27" ht="15.75" x14ac:dyDescent="0.25">
      <c r="A515" s="145" t="s">
        <v>26</v>
      </c>
      <c r="B515" s="170"/>
      <c r="C515" s="51"/>
      <c r="D515" s="145">
        <f>SUM(D507:D514)</f>
        <v>135</v>
      </c>
      <c r="E515" s="145">
        <f>SUM(E507:E514)</f>
        <v>121</v>
      </c>
      <c r="F515" s="145">
        <f>SUM(F507:F514)</f>
        <v>90</v>
      </c>
      <c r="G515" s="145">
        <f>SUM(G507:G514)</f>
        <v>88</v>
      </c>
      <c r="H515" s="145">
        <f>SUM(H507:H514)</f>
        <v>72</v>
      </c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31.5" x14ac:dyDescent="0.25">
      <c r="A516" s="118" t="s">
        <v>27</v>
      </c>
      <c r="B516" s="146" t="s">
        <v>185</v>
      </c>
    </row>
    <row r="517" spans="1:27" ht="15.75" x14ac:dyDescent="0.25">
      <c r="A517" s="117" t="s">
        <v>28</v>
      </c>
      <c r="B517" s="146" t="s">
        <v>185</v>
      </c>
    </row>
    <row r="518" spans="1:27" ht="33.75" customHeight="1" x14ac:dyDescent="0.25">
      <c r="A518" s="45" t="s">
        <v>29</v>
      </c>
      <c r="B518" s="146" t="s">
        <v>185</v>
      </c>
      <c r="C518" s="25" t="s">
        <v>187</v>
      </c>
      <c r="D518" s="31"/>
      <c r="E518" s="31"/>
      <c r="F518" s="31"/>
      <c r="G518" s="31"/>
      <c r="H518" s="31"/>
      <c r="I518" s="23"/>
      <c r="J518" s="31">
        <v>45</v>
      </c>
      <c r="K518" s="31">
        <v>34</v>
      </c>
      <c r="L518" s="31">
        <v>6</v>
      </c>
      <c r="M518" s="31"/>
      <c r="N518" s="31"/>
      <c r="O518" s="23"/>
      <c r="P518" s="31"/>
      <c r="Q518" s="31"/>
      <c r="R518" s="31"/>
      <c r="S518" s="31"/>
      <c r="T518" s="23"/>
      <c r="U518" s="23"/>
      <c r="V518" s="23"/>
      <c r="W518" s="23"/>
      <c r="X518" s="23"/>
      <c r="Y518" s="23"/>
      <c r="Z518" s="23"/>
      <c r="AA518" s="23">
        <v>0</v>
      </c>
    </row>
    <row r="519" spans="1:27" x14ac:dyDescent="0.25">
      <c r="A519" s="45" t="s">
        <v>29</v>
      </c>
      <c r="B519" s="146" t="s">
        <v>185</v>
      </c>
      <c r="C519" s="24" t="s">
        <v>188</v>
      </c>
      <c r="D519" s="46"/>
      <c r="E519" s="31"/>
      <c r="F519" s="31"/>
      <c r="G519" s="31"/>
      <c r="H519" s="31"/>
      <c r="I519" s="23"/>
      <c r="J519" s="46">
        <v>77</v>
      </c>
      <c r="K519" s="46">
        <v>130</v>
      </c>
      <c r="L519" s="31">
        <v>67</v>
      </c>
      <c r="M519" s="31"/>
      <c r="N519" s="31"/>
      <c r="O519" s="23"/>
      <c r="P519" s="31"/>
      <c r="Q519" s="31"/>
      <c r="R519" s="31"/>
      <c r="S519" s="31"/>
      <c r="T519" s="23"/>
      <c r="U519" s="23"/>
      <c r="V519" s="23"/>
      <c r="W519" s="23"/>
      <c r="X519" s="23"/>
      <c r="Y519" s="23"/>
      <c r="Z519" s="23"/>
      <c r="AA519" s="23"/>
    </row>
    <row r="520" spans="1:27" x14ac:dyDescent="0.25">
      <c r="A520" s="45" t="s">
        <v>29</v>
      </c>
      <c r="B520" s="146" t="s">
        <v>185</v>
      </c>
      <c r="C520" s="24" t="s">
        <v>189</v>
      </c>
      <c r="D520" s="31"/>
      <c r="E520" s="31"/>
      <c r="F520" s="31"/>
      <c r="G520" s="31"/>
      <c r="H520" s="31"/>
      <c r="I520" s="23"/>
      <c r="J520" s="31">
        <v>30</v>
      </c>
      <c r="K520" s="31">
        <v>35</v>
      </c>
      <c r="L520" s="31">
        <v>9</v>
      </c>
      <c r="M520" s="31"/>
      <c r="N520" s="31"/>
      <c r="O520" s="23"/>
      <c r="P520" s="31"/>
      <c r="Q520" s="31"/>
      <c r="R520" s="31"/>
      <c r="S520" s="31"/>
      <c r="T520" s="23"/>
      <c r="U520" s="23"/>
      <c r="V520" s="23"/>
      <c r="W520" s="23"/>
      <c r="X520" s="23"/>
      <c r="Y520" s="23"/>
      <c r="Z520" s="23"/>
      <c r="AA520" s="23"/>
    </row>
    <row r="521" spans="1:27" x14ac:dyDescent="0.25">
      <c r="A521" s="45" t="s">
        <v>29</v>
      </c>
      <c r="B521" s="146" t="s">
        <v>185</v>
      </c>
      <c r="C521" s="24" t="s">
        <v>190</v>
      </c>
      <c r="D521" s="31"/>
      <c r="E521" s="31"/>
      <c r="F521" s="31"/>
      <c r="G521" s="31"/>
      <c r="H521" s="31"/>
      <c r="I521" s="23"/>
      <c r="J521" s="31">
        <v>22</v>
      </c>
      <c r="K521" s="31">
        <v>16</v>
      </c>
      <c r="L521" s="31"/>
      <c r="M521" s="31"/>
      <c r="N521" s="31"/>
      <c r="O521" s="23"/>
      <c r="P521" s="31"/>
      <c r="Q521" s="31"/>
      <c r="R521" s="31"/>
      <c r="S521" s="31"/>
      <c r="T521" s="23"/>
      <c r="U521" s="23"/>
      <c r="V521" s="23"/>
      <c r="W521" s="23"/>
      <c r="X521" s="23"/>
      <c r="Y521" s="23"/>
      <c r="Z521" s="23"/>
      <c r="AA521" s="23"/>
    </row>
    <row r="522" spans="1:27" ht="30" x14ac:dyDescent="0.25">
      <c r="A522" s="45" t="s">
        <v>29</v>
      </c>
      <c r="B522" s="146" t="s">
        <v>186</v>
      </c>
      <c r="C522" s="25" t="s">
        <v>187</v>
      </c>
      <c r="D522" s="31">
        <v>70</v>
      </c>
      <c r="E522" s="31">
        <v>61</v>
      </c>
      <c r="F522" s="31"/>
      <c r="G522" s="31"/>
      <c r="H522" s="31"/>
      <c r="I522" s="23"/>
      <c r="J522" s="31">
        <v>78</v>
      </c>
      <c r="K522" s="31">
        <v>120</v>
      </c>
      <c r="L522" s="31"/>
      <c r="M522" s="31"/>
      <c r="N522" s="31"/>
      <c r="O522" s="23"/>
      <c r="P522" s="31"/>
      <c r="Q522" s="47"/>
      <c r="R522" s="47">
        <v>18</v>
      </c>
      <c r="S522" s="31"/>
      <c r="T522" s="23"/>
      <c r="U522" s="23"/>
      <c r="V522" s="23"/>
      <c r="W522" s="23"/>
      <c r="X522" s="23"/>
      <c r="Y522" s="23"/>
      <c r="Z522" s="23"/>
      <c r="AA522" s="23"/>
    </row>
    <row r="523" spans="1:27" x14ac:dyDescent="0.25">
      <c r="A523" s="45" t="s">
        <v>29</v>
      </c>
      <c r="B523" s="146" t="s">
        <v>186</v>
      </c>
      <c r="C523" s="24" t="s">
        <v>188</v>
      </c>
      <c r="D523" s="46"/>
      <c r="E523" s="46"/>
      <c r="F523" s="46"/>
      <c r="G523" s="46"/>
      <c r="H523" s="46"/>
      <c r="I523" s="23"/>
      <c r="J523" s="46">
        <v>31</v>
      </c>
      <c r="K523" s="46">
        <v>49</v>
      </c>
      <c r="L523" s="46"/>
      <c r="M523" s="46"/>
      <c r="N523" s="46"/>
      <c r="O523" s="23"/>
      <c r="P523" s="46"/>
      <c r="Q523" s="46"/>
      <c r="R523" s="46">
        <v>10</v>
      </c>
      <c r="S523" s="46"/>
      <c r="T523" s="23"/>
      <c r="U523" s="23"/>
      <c r="V523" s="23"/>
      <c r="W523" s="23"/>
      <c r="X523" s="23"/>
      <c r="Y523" s="23"/>
      <c r="Z523" s="23"/>
      <c r="AA523" s="23"/>
    </row>
    <row r="524" spans="1:27" x14ac:dyDescent="0.25">
      <c r="A524" s="45" t="s">
        <v>29</v>
      </c>
      <c r="B524" s="146" t="s">
        <v>186</v>
      </c>
      <c r="C524" s="24" t="s">
        <v>189</v>
      </c>
      <c r="D524" s="46"/>
      <c r="E524" s="46"/>
      <c r="F524" s="46"/>
      <c r="G524" s="46"/>
      <c r="H524" s="46"/>
      <c r="I524" s="23"/>
      <c r="J524" s="46">
        <v>29</v>
      </c>
      <c r="K524" s="46">
        <v>73</v>
      </c>
      <c r="L524" s="46"/>
      <c r="M524" s="46"/>
      <c r="N524" s="46"/>
      <c r="O524" s="23"/>
      <c r="P524" s="46"/>
      <c r="Q524" s="31">
        <v>25</v>
      </c>
      <c r="R524" s="46">
        <v>38</v>
      </c>
      <c r="S524" s="46"/>
      <c r="T524" s="23"/>
      <c r="U524" s="23"/>
      <c r="V524" s="23"/>
      <c r="W524" s="23"/>
      <c r="X524" s="23"/>
      <c r="Y524" s="23"/>
      <c r="Z524" s="23"/>
      <c r="AA524" s="23"/>
    </row>
    <row r="525" spans="1:27" x14ac:dyDescent="0.25">
      <c r="A525" s="45" t="s">
        <v>29</v>
      </c>
      <c r="B525" s="146" t="s">
        <v>186</v>
      </c>
      <c r="C525" s="24" t="s">
        <v>190</v>
      </c>
      <c r="D525" s="46"/>
      <c r="E525" s="46"/>
      <c r="F525" s="46"/>
      <c r="G525" s="46"/>
      <c r="H525" s="46"/>
      <c r="I525" s="23"/>
      <c r="J525" s="46">
        <v>25</v>
      </c>
      <c r="K525" s="46">
        <v>29</v>
      </c>
      <c r="L525" s="46"/>
      <c r="M525" s="46"/>
      <c r="N525" s="46"/>
      <c r="O525" s="23"/>
      <c r="P525" s="46"/>
      <c r="Q525" s="46"/>
      <c r="R525" s="46"/>
      <c r="S525" s="46"/>
      <c r="T525" s="23"/>
      <c r="U525" s="23"/>
      <c r="V525" s="23"/>
      <c r="W525" s="23"/>
      <c r="X525" s="23"/>
      <c r="Y525" s="23"/>
      <c r="Z525" s="23"/>
      <c r="AA525" s="23"/>
    </row>
    <row r="526" spans="1:27" x14ac:dyDescent="0.25">
      <c r="A526" s="48" t="s">
        <v>29</v>
      </c>
      <c r="B526" s="169"/>
      <c r="C526" s="49" t="s">
        <v>184</v>
      </c>
      <c r="D526" s="36">
        <f>SUM(D518:D525)</f>
        <v>70</v>
      </c>
      <c r="E526" s="36">
        <f>SUM(E518:E525)</f>
        <v>61</v>
      </c>
      <c r="F526" s="50"/>
      <c r="G526" s="50"/>
      <c r="H526" s="50"/>
      <c r="I526" s="51"/>
      <c r="J526" s="50">
        <f>SUM(J518:J525)</f>
        <v>337</v>
      </c>
      <c r="K526" s="50">
        <f>SUM(K518:K525)</f>
        <v>486</v>
      </c>
      <c r="L526" s="50">
        <f>SUM(L518:L525)</f>
        <v>82</v>
      </c>
      <c r="M526" s="50"/>
      <c r="N526" s="50"/>
      <c r="O526" s="51"/>
      <c r="P526" s="50"/>
      <c r="Q526" s="50">
        <f>SUM(Q518:Q525)</f>
        <v>25</v>
      </c>
      <c r="R526" s="50">
        <f>SUM(R518:R525)</f>
        <v>66</v>
      </c>
      <c r="S526" s="50"/>
      <c r="T526" s="51"/>
      <c r="U526" s="51"/>
      <c r="V526" s="51"/>
      <c r="W526" s="51"/>
      <c r="X526" s="51"/>
      <c r="Y526" s="51"/>
      <c r="Z526" s="51"/>
      <c r="AA526" s="51"/>
    </row>
    <row r="527" spans="1:27" x14ac:dyDescent="0.25">
      <c r="A527" s="24" t="s">
        <v>30</v>
      </c>
      <c r="B527" s="146" t="s">
        <v>185</v>
      </c>
      <c r="C527" s="24" t="s">
        <v>436</v>
      </c>
      <c r="D527" s="24"/>
      <c r="E527" s="24"/>
      <c r="F527" s="24"/>
      <c r="G527" s="24"/>
      <c r="H527" s="24"/>
      <c r="I527" s="24"/>
      <c r="J527" s="24">
        <v>268</v>
      </c>
      <c r="K527" s="24">
        <v>255</v>
      </c>
      <c r="L527" s="24">
        <v>216</v>
      </c>
      <c r="M527" s="24">
        <v>201</v>
      </c>
      <c r="N527" s="24"/>
      <c r="O527" s="24"/>
      <c r="P527" s="24">
        <v>21</v>
      </c>
      <c r="Q527" s="24">
        <v>133</v>
      </c>
      <c r="R527" s="24">
        <v>108</v>
      </c>
      <c r="S527" s="24">
        <v>162</v>
      </c>
      <c r="T527" s="24">
        <v>147</v>
      </c>
      <c r="U527" s="24"/>
      <c r="V527" s="24"/>
      <c r="W527" s="24"/>
      <c r="X527" s="24"/>
      <c r="Y527" s="24"/>
      <c r="Z527" s="24"/>
      <c r="AA527" s="24"/>
    </row>
    <row r="528" spans="1:27" x14ac:dyDescent="0.25">
      <c r="A528" s="24" t="s">
        <v>30</v>
      </c>
      <c r="B528" s="146" t="s">
        <v>185</v>
      </c>
      <c r="C528" s="24" t="s">
        <v>437</v>
      </c>
      <c r="D528" s="24"/>
      <c r="E528" s="24"/>
      <c r="F528" s="24"/>
      <c r="G528" s="24"/>
      <c r="H528" s="24"/>
      <c r="I528" s="24"/>
      <c r="J528" s="24">
        <v>41</v>
      </c>
      <c r="K528" s="24">
        <v>49</v>
      </c>
      <c r="L528" s="24">
        <v>33</v>
      </c>
      <c r="M528" s="24">
        <v>22</v>
      </c>
      <c r="N528" s="24"/>
      <c r="O528" s="24"/>
      <c r="P528" s="24">
        <v>5</v>
      </c>
      <c r="Q528" s="24">
        <v>44</v>
      </c>
      <c r="R528" s="24">
        <v>59</v>
      </c>
      <c r="S528" s="24">
        <v>78</v>
      </c>
      <c r="T528" s="24">
        <v>60</v>
      </c>
      <c r="U528" s="24"/>
      <c r="V528" s="24"/>
      <c r="W528" s="24"/>
      <c r="X528" s="24"/>
      <c r="Y528" s="24"/>
      <c r="Z528" s="24"/>
      <c r="AA528" s="24"/>
    </row>
    <row r="529" spans="1:27" x14ac:dyDescent="0.25">
      <c r="A529" s="24" t="s">
        <v>30</v>
      </c>
      <c r="B529" s="146" t="s">
        <v>185</v>
      </c>
      <c r="C529" s="24" t="s">
        <v>438</v>
      </c>
      <c r="D529" s="24"/>
      <c r="E529" s="24"/>
      <c r="F529" s="24"/>
      <c r="G529" s="24"/>
      <c r="H529" s="24"/>
      <c r="I529" s="24"/>
      <c r="J529" s="24">
        <v>31</v>
      </c>
      <c r="K529" s="24">
        <v>41</v>
      </c>
      <c r="L529" s="24">
        <v>45</v>
      </c>
      <c r="M529" s="24">
        <v>19</v>
      </c>
      <c r="N529" s="24">
        <v>0</v>
      </c>
      <c r="O529" s="24"/>
      <c r="P529" s="24">
        <v>0</v>
      </c>
      <c r="Q529" s="24">
        <v>3</v>
      </c>
      <c r="R529" s="24">
        <v>13</v>
      </c>
      <c r="S529" s="24">
        <v>0</v>
      </c>
      <c r="T529" s="24">
        <v>0</v>
      </c>
      <c r="U529" s="24"/>
      <c r="V529" s="24"/>
      <c r="W529" s="24"/>
      <c r="X529" s="24"/>
      <c r="Y529" s="24"/>
      <c r="Z529" s="24"/>
      <c r="AA529" s="24"/>
    </row>
    <row r="530" spans="1:27" x14ac:dyDescent="0.25">
      <c r="A530" s="24" t="s">
        <v>30</v>
      </c>
      <c r="B530" s="146" t="s">
        <v>185</v>
      </c>
      <c r="C530" s="24" t="s">
        <v>439</v>
      </c>
      <c r="D530" s="24"/>
      <c r="E530" s="24"/>
      <c r="F530" s="24"/>
      <c r="G530" s="24"/>
      <c r="H530" s="24"/>
      <c r="I530" s="24"/>
      <c r="J530" s="24">
        <v>23</v>
      </c>
      <c r="K530" s="24">
        <v>17</v>
      </c>
      <c r="L530" s="24">
        <v>15</v>
      </c>
      <c r="M530" s="24">
        <v>22</v>
      </c>
      <c r="N530" s="24">
        <v>0</v>
      </c>
      <c r="O530" s="24"/>
      <c r="P530" s="24">
        <v>0</v>
      </c>
      <c r="Q530" s="24">
        <v>8</v>
      </c>
      <c r="R530" s="24">
        <v>0</v>
      </c>
      <c r="S530" s="24">
        <v>0</v>
      </c>
      <c r="T530" s="24">
        <v>0</v>
      </c>
      <c r="U530" s="24"/>
      <c r="V530" s="24"/>
      <c r="W530" s="24"/>
      <c r="X530" s="24"/>
      <c r="Y530" s="24"/>
      <c r="Z530" s="24"/>
      <c r="AA530" s="24"/>
    </row>
    <row r="531" spans="1:27" x14ac:dyDescent="0.25">
      <c r="A531" s="24" t="s">
        <v>30</v>
      </c>
      <c r="B531" s="146" t="s">
        <v>185</v>
      </c>
      <c r="C531" s="24" t="s">
        <v>440</v>
      </c>
      <c r="D531" s="24"/>
      <c r="E531" s="24"/>
      <c r="F531" s="24"/>
      <c r="G531" s="24"/>
      <c r="H531" s="24"/>
      <c r="I531" s="24"/>
      <c r="J531" s="24">
        <v>38</v>
      </c>
      <c r="K531" s="24">
        <v>49</v>
      </c>
      <c r="L531" s="24">
        <v>33</v>
      </c>
      <c r="M531" s="24">
        <v>23</v>
      </c>
      <c r="N531" s="24"/>
      <c r="O531" s="24"/>
      <c r="P531" s="24">
        <v>6</v>
      </c>
      <c r="Q531" s="24">
        <v>10</v>
      </c>
      <c r="R531" s="24"/>
      <c r="S531" s="24"/>
      <c r="T531" s="24"/>
      <c r="U531" s="24"/>
      <c r="V531" s="24"/>
      <c r="W531" s="24"/>
      <c r="X531" s="24"/>
      <c r="Y531" s="24"/>
      <c r="Z531" s="24"/>
      <c r="AA531" s="24"/>
    </row>
    <row r="532" spans="1:27" x14ac:dyDescent="0.25">
      <c r="A532" s="24" t="s">
        <v>30</v>
      </c>
      <c r="B532" s="146" t="s">
        <v>185</v>
      </c>
      <c r="C532" s="24" t="s">
        <v>441</v>
      </c>
      <c r="D532" s="24"/>
      <c r="E532" s="24"/>
      <c r="F532" s="24"/>
      <c r="G532" s="24"/>
      <c r="H532" s="24"/>
      <c r="I532" s="24"/>
      <c r="J532" s="24">
        <v>34</v>
      </c>
      <c r="K532" s="24">
        <v>26</v>
      </c>
      <c r="L532" s="24">
        <v>8</v>
      </c>
      <c r="M532" s="24">
        <v>8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</row>
    <row r="533" spans="1:27" x14ac:dyDescent="0.25">
      <c r="A533" s="24" t="s">
        <v>30</v>
      </c>
      <c r="B533" s="146" t="s">
        <v>186</v>
      </c>
      <c r="C533" s="24" t="s">
        <v>436</v>
      </c>
      <c r="D533" s="24"/>
      <c r="E533" s="24"/>
      <c r="F533" s="24"/>
      <c r="G533" s="24"/>
      <c r="H533" s="24"/>
      <c r="I533" s="24"/>
      <c r="J533" s="24">
        <v>65</v>
      </c>
      <c r="K533" s="24">
        <v>47</v>
      </c>
      <c r="L533" s="24"/>
      <c r="M533" s="24"/>
      <c r="N533" s="24"/>
      <c r="O533" s="24"/>
      <c r="P533" s="24">
        <v>27</v>
      </c>
      <c r="Q533" s="24">
        <v>23</v>
      </c>
      <c r="R533" s="24">
        <v>24</v>
      </c>
      <c r="S533" s="24"/>
      <c r="T533" s="24"/>
      <c r="U533" s="24"/>
      <c r="V533" s="24"/>
      <c r="W533" s="24"/>
      <c r="X533" s="24"/>
      <c r="Y533" s="24"/>
      <c r="Z533" s="24"/>
      <c r="AA533" s="24"/>
    </row>
    <row r="534" spans="1:27" x14ac:dyDescent="0.25">
      <c r="A534" s="24" t="s">
        <v>30</v>
      </c>
      <c r="B534" s="146" t="s">
        <v>186</v>
      </c>
      <c r="C534" s="24" t="s">
        <v>189</v>
      </c>
      <c r="D534" s="24"/>
      <c r="E534" s="24"/>
      <c r="F534" s="24"/>
      <c r="G534" s="24"/>
      <c r="H534" s="24"/>
      <c r="I534" s="24"/>
      <c r="J534" s="24">
        <v>23</v>
      </c>
      <c r="K534" s="24">
        <v>19</v>
      </c>
      <c r="L534" s="24"/>
      <c r="M534" s="24"/>
      <c r="N534" s="24"/>
      <c r="O534" s="24"/>
      <c r="P534" s="24">
        <v>14</v>
      </c>
      <c r="Q534" s="24">
        <v>8</v>
      </c>
      <c r="R534" s="24">
        <v>11</v>
      </c>
      <c r="S534" s="24"/>
      <c r="T534" s="24"/>
      <c r="U534" s="24"/>
      <c r="V534" s="24"/>
      <c r="W534" s="24"/>
      <c r="X534" s="24"/>
      <c r="Y534" s="24"/>
      <c r="Z534" s="24"/>
      <c r="AA534" s="24"/>
    </row>
    <row r="535" spans="1:27" x14ac:dyDescent="0.25">
      <c r="A535" s="24" t="s">
        <v>30</v>
      </c>
      <c r="B535" s="146" t="s">
        <v>186</v>
      </c>
      <c r="C535" s="24" t="s">
        <v>442</v>
      </c>
      <c r="D535" s="24"/>
      <c r="E535" s="24"/>
      <c r="F535" s="24"/>
      <c r="G535" s="24"/>
      <c r="H535" s="24"/>
      <c r="I535" s="24"/>
      <c r="J535" s="24">
        <v>3</v>
      </c>
      <c r="K535" s="24">
        <v>4</v>
      </c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</row>
    <row r="536" spans="1:27" x14ac:dyDescent="0.25">
      <c r="A536" s="24" t="s">
        <v>30</v>
      </c>
      <c r="B536" s="146" t="s">
        <v>186</v>
      </c>
      <c r="C536" s="24" t="s">
        <v>438</v>
      </c>
      <c r="D536" s="24"/>
      <c r="E536" s="24"/>
      <c r="F536" s="24"/>
      <c r="G536" s="24"/>
      <c r="H536" s="24"/>
      <c r="I536" s="24"/>
      <c r="J536" s="24">
        <v>5</v>
      </c>
      <c r="K536" s="24">
        <v>4</v>
      </c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</row>
    <row r="537" spans="1:27" ht="30" x14ac:dyDescent="0.25">
      <c r="A537" s="24" t="s">
        <v>30</v>
      </c>
      <c r="B537" s="146" t="s">
        <v>186</v>
      </c>
      <c r="C537" s="67" t="s">
        <v>443</v>
      </c>
      <c r="D537" s="24"/>
      <c r="E537" s="24"/>
      <c r="F537" s="24"/>
      <c r="G537" s="24"/>
      <c r="H537" s="24"/>
      <c r="I537" s="24"/>
      <c r="J537" s="24">
        <v>4</v>
      </c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</row>
    <row r="538" spans="1:27" x14ac:dyDescent="0.25">
      <c r="A538" s="24" t="s">
        <v>30</v>
      </c>
      <c r="B538" s="146" t="s">
        <v>186</v>
      </c>
      <c r="C538" s="24" t="s">
        <v>259</v>
      </c>
      <c r="D538" s="24"/>
      <c r="E538" s="24"/>
      <c r="F538" s="24"/>
      <c r="G538" s="24"/>
      <c r="H538" s="24"/>
      <c r="I538" s="24"/>
      <c r="J538" s="24">
        <v>4</v>
      </c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</row>
    <row r="539" spans="1:27" ht="15.75" x14ac:dyDescent="0.25">
      <c r="A539" s="176" t="s">
        <v>30</v>
      </c>
      <c r="B539" s="170"/>
      <c r="C539" s="51"/>
      <c r="D539" s="51"/>
      <c r="E539" s="51"/>
      <c r="F539" s="51"/>
      <c r="G539" s="51"/>
      <c r="H539" s="51"/>
      <c r="I539" s="51"/>
      <c r="J539" s="51">
        <f>SUM(J527:J538)</f>
        <v>539</v>
      </c>
      <c r="K539" s="51">
        <f>SUM(K527:K538)</f>
        <v>511</v>
      </c>
      <c r="L539" s="51">
        <f>SUM(L527:L538)</f>
        <v>350</v>
      </c>
      <c r="M539" s="51">
        <f>SUM(M527:M538)</f>
        <v>295</v>
      </c>
      <c r="N539" s="51">
        <f>SUM(N527:N538)</f>
        <v>0</v>
      </c>
      <c r="O539" s="51"/>
      <c r="P539" s="51">
        <f>SUM(P527:P538)</f>
        <v>73</v>
      </c>
      <c r="Q539" s="51">
        <f>SUM(Q527:Q538)</f>
        <v>229</v>
      </c>
      <c r="R539" s="51">
        <f>SUM(R527:R538)</f>
        <v>215</v>
      </c>
      <c r="S539" s="51">
        <f>SUM(S527:S538)</f>
        <v>240</v>
      </c>
      <c r="T539" s="51">
        <f>SUM(T527:T538)</f>
        <v>207</v>
      </c>
      <c r="U539" s="51"/>
      <c r="V539" s="51"/>
      <c r="W539" s="51"/>
      <c r="X539" s="51"/>
      <c r="Y539" s="51"/>
      <c r="Z539" s="51"/>
      <c r="AA539" s="51"/>
    </row>
    <row r="540" spans="1:27" x14ac:dyDescent="0.25">
      <c r="A540" s="24" t="s">
        <v>31</v>
      </c>
      <c r="B540" s="146" t="s">
        <v>185</v>
      </c>
      <c r="C540" s="67" t="s">
        <v>188</v>
      </c>
      <c r="D540" s="24"/>
      <c r="E540" s="24"/>
      <c r="F540" s="24"/>
      <c r="G540" s="24"/>
      <c r="H540" s="24"/>
      <c r="I540" s="24"/>
      <c r="J540" s="24" t="s">
        <v>485</v>
      </c>
      <c r="K540" s="24" t="s">
        <v>486</v>
      </c>
      <c r="L540" s="24" t="s">
        <v>487</v>
      </c>
      <c r="M540" s="24" t="s">
        <v>488</v>
      </c>
      <c r="N540" s="24"/>
      <c r="O540" s="24"/>
      <c r="P540" s="24" t="s">
        <v>397</v>
      </c>
      <c r="Q540" s="24" t="s">
        <v>489</v>
      </c>
      <c r="R540" s="24" t="s">
        <v>490</v>
      </c>
      <c r="S540" s="24" t="s">
        <v>491</v>
      </c>
      <c r="T540" s="24" t="s">
        <v>492</v>
      </c>
      <c r="U540" s="24"/>
      <c r="V540" s="24"/>
      <c r="W540" s="24"/>
      <c r="X540" s="24"/>
      <c r="Y540" s="24"/>
      <c r="Z540" s="24"/>
      <c r="AA540" s="24"/>
    </row>
    <row r="541" spans="1:27" x14ac:dyDescent="0.25">
      <c r="A541" s="24" t="s">
        <v>31</v>
      </c>
      <c r="B541" s="146" t="s">
        <v>185</v>
      </c>
      <c r="C541" s="67" t="s">
        <v>189</v>
      </c>
      <c r="D541" s="24"/>
      <c r="E541" s="24"/>
      <c r="F541" s="24"/>
      <c r="G541" s="24"/>
      <c r="H541" s="24"/>
      <c r="I541" s="24"/>
      <c r="J541" s="24">
        <v>6</v>
      </c>
      <c r="K541" s="24">
        <v>10</v>
      </c>
      <c r="L541" s="24" t="s">
        <v>284</v>
      </c>
      <c r="M541" s="24">
        <v>5</v>
      </c>
      <c r="N541" s="24"/>
      <c r="O541" s="24"/>
      <c r="P541" s="24">
        <v>5</v>
      </c>
      <c r="Q541" s="24">
        <v>26</v>
      </c>
      <c r="R541" s="24" t="s">
        <v>284</v>
      </c>
      <c r="S541" s="24">
        <v>10</v>
      </c>
      <c r="T541" s="24">
        <v>7</v>
      </c>
      <c r="U541" s="24"/>
      <c r="V541" s="24"/>
      <c r="W541" s="24"/>
      <c r="X541" s="24"/>
      <c r="Y541" s="24"/>
      <c r="Z541" s="24"/>
      <c r="AA541" s="24"/>
    </row>
    <row r="542" spans="1:27" x14ac:dyDescent="0.25">
      <c r="A542" s="24" t="s">
        <v>31</v>
      </c>
      <c r="B542" s="146" t="s">
        <v>185</v>
      </c>
      <c r="C542" s="67" t="s">
        <v>440</v>
      </c>
      <c r="D542" s="24"/>
      <c r="E542" s="24"/>
      <c r="F542" s="24"/>
      <c r="G542" s="24"/>
      <c r="H542" s="24"/>
      <c r="I542" s="24"/>
      <c r="J542" s="24">
        <v>3</v>
      </c>
      <c r="K542" s="24">
        <v>12</v>
      </c>
      <c r="L542" s="24">
        <v>5</v>
      </c>
      <c r="M542" s="24">
        <v>4</v>
      </c>
      <c r="N542" s="24"/>
      <c r="O542" s="24"/>
      <c r="P542" s="24" t="s">
        <v>284</v>
      </c>
      <c r="Q542" s="24">
        <v>10</v>
      </c>
      <c r="R542" s="24" t="s">
        <v>284</v>
      </c>
      <c r="S542" s="24">
        <v>6</v>
      </c>
      <c r="T542" s="24">
        <v>4</v>
      </c>
      <c r="U542" s="24"/>
      <c r="V542" s="24"/>
      <c r="W542" s="24"/>
      <c r="X542" s="24"/>
      <c r="Y542" s="24"/>
      <c r="Z542" s="24"/>
      <c r="AA542" s="24"/>
    </row>
    <row r="543" spans="1:27" ht="30" x14ac:dyDescent="0.25">
      <c r="A543" s="24" t="s">
        <v>31</v>
      </c>
      <c r="B543" s="146" t="s">
        <v>185</v>
      </c>
      <c r="C543" s="67" t="s">
        <v>272</v>
      </c>
      <c r="D543" s="24"/>
      <c r="E543" s="24"/>
      <c r="F543" s="24"/>
      <c r="G543" s="24"/>
      <c r="H543" s="24"/>
      <c r="I543" s="24"/>
      <c r="J543" s="24">
        <v>5</v>
      </c>
      <c r="K543" s="24" t="s">
        <v>284</v>
      </c>
      <c r="L543" s="24" t="s">
        <v>284</v>
      </c>
      <c r="M543" s="24" t="s">
        <v>284</v>
      </c>
      <c r="N543" s="24"/>
      <c r="O543" s="24"/>
      <c r="P543" s="24" t="s">
        <v>284</v>
      </c>
      <c r="Q543" s="24" t="s">
        <v>284</v>
      </c>
      <c r="R543" s="24" t="s">
        <v>284</v>
      </c>
      <c r="S543" s="24" t="s">
        <v>284</v>
      </c>
      <c r="T543" s="24" t="s">
        <v>284</v>
      </c>
      <c r="U543" s="24"/>
      <c r="V543" s="24"/>
      <c r="W543" s="24"/>
      <c r="X543" s="24"/>
      <c r="Y543" s="24"/>
      <c r="Z543" s="24"/>
      <c r="AA543" s="24"/>
    </row>
    <row r="544" spans="1:27" x14ac:dyDescent="0.25">
      <c r="A544" s="24" t="s">
        <v>31</v>
      </c>
      <c r="B544" s="146" t="s">
        <v>185</v>
      </c>
      <c r="C544" s="67" t="s">
        <v>244</v>
      </c>
      <c r="D544" s="24"/>
      <c r="E544" s="24"/>
      <c r="F544" s="24"/>
      <c r="G544" s="24"/>
      <c r="H544" s="24"/>
      <c r="I544" s="24"/>
      <c r="J544" s="24">
        <v>7</v>
      </c>
      <c r="K544" s="24">
        <v>10</v>
      </c>
      <c r="L544" s="24">
        <v>9</v>
      </c>
      <c r="M544" s="24">
        <v>8</v>
      </c>
      <c r="N544" s="24"/>
      <c r="O544" s="24"/>
      <c r="P544" s="24">
        <v>1</v>
      </c>
      <c r="Q544" s="24">
        <v>10</v>
      </c>
      <c r="R544" s="24">
        <v>3</v>
      </c>
      <c r="S544" s="24">
        <v>13</v>
      </c>
      <c r="T544" s="24">
        <v>23</v>
      </c>
      <c r="U544" s="24"/>
      <c r="V544" s="24"/>
      <c r="W544" s="24"/>
      <c r="X544" s="24"/>
      <c r="Y544" s="24"/>
      <c r="Z544" s="24"/>
      <c r="AA544" s="24"/>
    </row>
    <row r="545" spans="1:27" x14ac:dyDescent="0.25">
      <c r="A545" s="34" t="s">
        <v>31</v>
      </c>
      <c r="B545" s="169"/>
      <c r="C545" s="34"/>
      <c r="D545" s="34"/>
      <c r="E545" s="34"/>
      <c r="F545" s="34"/>
      <c r="G545" s="34"/>
      <c r="H545" s="34"/>
      <c r="I545" s="34"/>
      <c r="J545" s="34">
        <f>SUM(J541:J544)</f>
        <v>21</v>
      </c>
      <c r="K545" s="34">
        <f>SUM(K541:K544)</f>
        <v>32</v>
      </c>
      <c r="L545" s="34">
        <f>SUM(L541:L544)</f>
        <v>14</v>
      </c>
      <c r="M545" s="34">
        <f>SUM(M541:M544)</f>
        <v>17</v>
      </c>
      <c r="N545" s="34"/>
      <c r="O545" s="34"/>
      <c r="P545" s="34">
        <f>SUM(P541:P544)</f>
        <v>6</v>
      </c>
      <c r="Q545" s="34">
        <f>SUM(Q541:Q544)</f>
        <v>46</v>
      </c>
      <c r="R545" s="34">
        <f>SUM(R541:R544)</f>
        <v>3</v>
      </c>
      <c r="S545" s="34">
        <f>SUM(S541:S544)</f>
        <v>29</v>
      </c>
      <c r="T545" s="34">
        <f>SUM(T541:T544)</f>
        <v>34</v>
      </c>
      <c r="U545" s="34"/>
      <c r="V545" s="34"/>
      <c r="W545" s="34"/>
      <c r="X545" s="34"/>
      <c r="Y545" s="34"/>
      <c r="Z545" s="34"/>
      <c r="AA545" s="34"/>
    </row>
    <row r="546" spans="1:27" x14ac:dyDescent="0.25">
      <c r="A546" s="67" t="s">
        <v>934</v>
      </c>
      <c r="B546" s="67" t="s">
        <v>185</v>
      </c>
      <c r="C546" s="67" t="s">
        <v>269</v>
      </c>
      <c r="D546" s="67"/>
      <c r="E546" s="67"/>
      <c r="F546" s="67"/>
      <c r="G546" s="67"/>
      <c r="H546" s="67"/>
      <c r="I546" s="67"/>
      <c r="J546" s="67">
        <v>18</v>
      </c>
      <c r="K546" s="67">
        <v>16</v>
      </c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</row>
    <row r="547" spans="1:27" x14ac:dyDescent="0.25">
      <c r="A547" s="67" t="s">
        <v>934</v>
      </c>
      <c r="B547" s="67" t="s">
        <v>185</v>
      </c>
      <c r="C547" s="67" t="s">
        <v>254</v>
      </c>
      <c r="D547" s="67"/>
      <c r="E547" s="67"/>
      <c r="F547" s="67"/>
      <c r="G547" s="67"/>
      <c r="H547" s="67"/>
      <c r="I547" s="67"/>
      <c r="J547" s="67">
        <v>16</v>
      </c>
      <c r="K547" s="67">
        <v>15</v>
      </c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</row>
    <row r="548" spans="1:27" x14ac:dyDescent="0.25">
      <c r="A548" s="67" t="s">
        <v>934</v>
      </c>
      <c r="B548" s="67" t="s">
        <v>186</v>
      </c>
      <c r="C548" s="67" t="s">
        <v>269</v>
      </c>
      <c r="D548" s="67">
        <v>9</v>
      </c>
      <c r="E548" s="67">
        <v>10</v>
      </c>
      <c r="F548" s="67"/>
      <c r="G548" s="67"/>
      <c r="H548" s="67"/>
      <c r="I548" s="67"/>
      <c r="J548" s="67">
        <v>107</v>
      </c>
      <c r="K548" s="67">
        <v>73</v>
      </c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</row>
    <row r="549" spans="1:27" ht="30" x14ac:dyDescent="0.25">
      <c r="A549" s="67" t="s">
        <v>934</v>
      </c>
      <c r="B549" s="67" t="s">
        <v>186</v>
      </c>
      <c r="C549" s="67" t="s">
        <v>941</v>
      </c>
      <c r="D549" s="67">
        <v>11</v>
      </c>
      <c r="E549" s="67">
        <v>8</v>
      </c>
      <c r="F549" s="67"/>
      <c r="G549" s="67"/>
      <c r="H549" s="67"/>
      <c r="I549" s="67"/>
      <c r="J549" s="67">
        <v>27</v>
      </c>
      <c r="K549" s="67">
        <v>29</v>
      </c>
      <c r="L549" s="67"/>
      <c r="M549" s="67"/>
      <c r="N549" s="67"/>
      <c r="O549" s="67"/>
      <c r="P549" s="67"/>
      <c r="Q549" s="67">
        <v>8</v>
      </c>
      <c r="R549" s="67">
        <v>7</v>
      </c>
      <c r="S549" s="67"/>
      <c r="T549" s="67"/>
      <c r="U549" s="67"/>
      <c r="V549" s="67"/>
      <c r="W549" s="67"/>
      <c r="X549" s="67"/>
      <c r="Y549" s="67"/>
      <c r="Z549" s="67"/>
      <c r="AA549" s="67"/>
    </row>
    <row r="550" spans="1:27" ht="30" x14ac:dyDescent="0.25">
      <c r="A550" s="67" t="s">
        <v>934</v>
      </c>
      <c r="B550" s="67" t="s">
        <v>186</v>
      </c>
      <c r="C550" s="67" t="s">
        <v>942</v>
      </c>
      <c r="D550" s="67"/>
      <c r="E550" s="67"/>
      <c r="F550" s="67"/>
      <c r="G550" s="67"/>
      <c r="H550" s="67"/>
      <c r="I550" s="67"/>
      <c r="J550" s="67">
        <v>21</v>
      </c>
      <c r="K550" s="67">
        <v>10</v>
      </c>
      <c r="L550" s="67"/>
      <c r="M550" s="67"/>
      <c r="N550" s="67"/>
      <c r="O550" s="67"/>
      <c r="P550" s="67"/>
      <c r="Q550" s="67">
        <v>9</v>
      </c>
      <c r="R550" s="67">
        <v>3</v>
      </c>
      <c r="S550" s="67"/>
      <c r="T550" s="67"/>
      <c r="U550" s="67"/>
      <c r="V550" s="67"/>
      <c r="W550" s="67"/>
      <c r="X550" s="67"/>
      <c r="Y550" s="67"/>
      <c r="Z550" s="67"/>
      <c r="AA550" s="67"/>
    </row>
    <row r="551" spans="1:27" ht="45" x14ac:dyDescent="0.25">
      <c r="A551" s="67" t="s">
        <v>934</v>
      </c>
      <c r="B551" s="67" t="s">
        <v>186</v>
      </c>
      <c r="C551" s="67" t="s">
        <v>943</v>
      </c>
      <c r="D551" s="67"/>
      <c r="E551" s="67"/>
      <c r="F551" s="67"/>
      <c r="G551" s="67"/>
      <c r="H551" s="67"/>
      <c r="I551" s="67"/>
      <c r="J551" s="67">
        <v>19</v>
      </c>
      <c r="K551" s="67">
        <v>30</v>
      </c>
      <c r="L551" s="67"/>
      <c r="M551" s="67"/>
      <c r="N551" s="67"/>
      <c r="O551" s="67"/>
      <c r="P551" s="67"/>
      <c r="Q551" s="67">
        <v>8</v>
      </c>
      <c r="R551" s="67">
        <v>5</v>
      </c>
      <c r="S551" s="67"/>
      <c r="T551" s="67"/>
      <c r="U551" s="67"/>
      <c r="V551" s="67"/>
      <c r="W551" s="67"/>
      <c r="X551" s="67"/>
      <c r="Y551" s="67"/>
      <c r="Z551" s="67"/>
      <c r="AA551" s="67"/>
    </row>
    <row r="552" spans="1:27" ht="30" x14ac:dyDescent="0.25">
      <c r="A552" s="67" t="s">
        <v>934</v>
      </c>
      <c r="B552" s="67" t="s">
        <v>186</v>
      </c>
      <c r="C552" s="67" t="s">
        <v>944</v>
      </c>
      <c r="D552" s="67"/>
      <c r="E552" s="67">
        <v>2</v>
      </c>
      <c r="F552" s="67"/>
      <c r="G552" s="67"/>
      <c r="H552" s="67"/>
      <c r="I552" s="67"/>
      <c r="J552" s="67">
        <v>21</v>
      </c>
      <c r="K552" s="67">
        <v>27</v>
      </c>
      <c r="L552" s="67"/>
      <c r="M552" s="67"/>
      <c r="N552" s="67"/>
      <c r="O552" s="67"/>
      <c r="P552" s="67"/>
      <c r="Q552" s="67">
        <v>13</v>
      </c>
      <c r="R552" s="67">
        <v>10</v>
      </c>
      <c r="S552" s="67"/>
      <c r="T552" s="67"/>
      <c r="U552" s="67"/>
      <c r="V552" s="67"/>
      <c r="W552" s="67"/>
      <c r="X552" s="67"/>
      <c r="Y552" s="67"/>
      <c r="Z552" s="67"/>
      <c r="AA552" s="67"/>
    </row>
    <row r="553" spans="1:27" ht="30" x14ac:dyDescent="0.25">
      <c r="A553" s="67" t="s">
        <v>934</v>
      </c>
      <c r="B553" s="67" t="s">
        <v>186</v>
      </c>
      <c r="C553" s="67" t="s">
        <v>945</v>
      </c>
      <c r="D553" s="67"/>
      <c r="E553" s="67"/>
      <c r="F553" s="67"/>
      <c r="G553" s="67"/>
      <c r="H553" s="67"/>
      <c r="I553" s="67"/>
      <c r="J553" s="67">
        <v>8</v>
      </c>
      <c r="K553" s="67">
        <v>7</v>
      </c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</row>
    <row r="554" spans="1:27" ht="45" x14ac:dyDescent="0.25">
      <c r="A554" s="67" t="s">
        <v>934</v>
      </c>
      <c r="B554" s="67" t="s">
        <v>186</v>
      </c>
      <c r="C554" s="67" t="s">
        <v>946</v>
      </c>
      <c r="D554" s="67"/>
      <c r="E554" s="67">
        <v>0</v>
      </c>
      <c r="F554" s="67">
        <v>0</v>
      </c>
      <c r="G554" s="67"/>
      <c r="H554" s="67"/>
      <c r="I554" s="67"/>
      <c r="J554" s="67">
        <v>10</v>
      </c>
      <c r="K554" s="67">
        <v>7</v>
      </c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</row>
    <row r="555" spans="1:27" x14ac:dyDescent="0.25">
      <c r="A555" s="116" t="s">
        <v>934</v>
      </c>
      <c r="B555" s="116"/>
      <c r="C555" s="116"/>
      <c r="D555" s="116">
        <f>SUM(D548:D554)</f>
        <v>20</v>
      </c>
      <c r="E555" s="116">
        <f>SUM(E548:E554)</f>
        <v>20</v>
      </c>
      <c r="F555" s="116">
        <f t="shared" ref="F555:AA555" si="8">SUM(F548:F554)</f>
        <v>0</v>
      </c>
      <c r="G555" s="116">
        <f t="shared" si="8"/>
        <v>0</v>
      </c>
      <c r="H555" s="116">
        <f t="shared" si="8"/>
        <v>0</v>
      </c>
      <c r="I555" s="116">
        <f t="shared" si="8"/>
        <v>0</v>
      </c>
      <c r="J555" s="116">
        <f t="shared" si="8"/>
        <v>213</v>
      </c>
      <c r="K555" s="116">
        <f t="shared" si="8"/>
        <v>183</v>
      </c>
      <c r="L555" s="116">
        <f t="shared" si="8"/>
        <v>0</v>
      </c>
      <c r="M555" s="116">
        <f t="shared" si="8"/>
        <v>0</v>
      </c>
      <c r="N555" s="116">
        <f t="shared" si="8"/>
        <v>0</v>
      </c>
      <c r="O555" s="116">
        <f t="shared" si="8"/>
        <v>0</v>
      </c>
      <c r="P555" s="116">
        <f t="shared" si="8"/>
        <v>0</v>
      </c>
      <c r="Q555" s="116">
        <f t="shared" si="8"/>
        <v>38</v>
      </c>
      <c r="R555" s="116">
        <f t="shared" si="8"/>
        <v>25</v>
      </c>
      <c r="S555" s="116">
        <f t="shared" si="8"/>
        <v>0</v>
      </c>
      <c r="T555" s="116">
        <f t="shared" si="8"/>
        <v>0</v>
      </c>
      <c r="U555" s="116">
        <f t="shared" si="8"/>
        <v>0</v>
      </c>
      <c r="V555" s="116">
        <f t="shared" si="8"/>
        <v>0</v>
      </c>
      <c r="W555" s="116">
        <f t="shared" si="8"/>
        <v>0</v>
      </c>
      <c r="X555" s="116">
        <f t="shared" si="8"/>
        <v>0</v>
      </c>
      <c r="Y555" s="116">
        <f t="shared" si="8"/>
        <v>0</v>
      </c>
      <c r="Z555" s="116">
        <f t="shared" si="8"/>
        <v>0</v>
      </c>
      <c r="AA555" s="116">
        <f t="shared" si="8"/>
        <v>0</v>
      </c>
    </row>
    <row r="556" spans="1:27" ht="30" x14ac:dyDescent="0.25">
      <c r="A556" s="67" t="s">
        <v>33</v>
      </c>
      <c r="B556" s="146" t="s">
        <v>185</v>
      </c>
      <c r="C556" s="67" t="s">
        <v>466</v>
      </c>
      <c r="D556" s="67">
        <v>22</v>
      </c>
      <c r="E556" s="67">
        <v>57</v>
      </c>
      <c r="F556" s="67">
        <v>64</v>
      </c>
      <c r="G556" s="67">
        <v>66</v>
      </c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</row>
    <row r="557" spans="1:27" x14ac:dyDescent="0.25">
      <c r="A557" s="67" t="s">
        <v>33</v>
      </c>
      <c r="B557" s="146" t="s">
        <v>185</v>
      </c>
      <c r="C557" s="67" t="s">
        <v>467</v>
      </c>
      <c r="D557" s="67">
        <v>22</v>
      </c>
      <c r="E557" s="67">
        <v>25</v>
      </c>
      <c r="F557" s="67">
        <v>21</v>
      </c>
      <c r="G557" s="67">
        <v>19</v>
      </c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</row>
    <row r="558" spans="1:27" ht="17.25" customHeight="1" x14ac:dyDescent="0.25">
      <c r="A558" s="116" t="s">
        <v>33</v>
      </c>
      <c r="B558" s="169"/>
      <c r="C558" s="116"/>
      <c r="D558" s="116">
        <f>SUM(D556:D557)</f>
        <v>44</v>
      </c>
      <c r="E558" s="116">
        <f>SUM(E556:E557)</f>
        <v>82</v>
      </c>
      <c r="F558" s="116">
        <f>SUM(F556:F557)</f>
        <v>85</v>
      </c>
      <c r="G558" s="116">
        <f>SUM(G556:G557)</f>
        <v>85</v>
      </c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</row>
    <row r="559" spans="1:27" x14ac:dyDescent="0.25">
      <c r="A559" s="24" t="s">
        <v>34</v>
      </c>
      <c r="B559" s="146" t="s">
        <v>185</v>
      </c>
      <c r="C559" s="67" t="s">
        <v>256</v>
      </c>
      <c r="D559" s="24"/>
      <c r="E559" s="24"/>
      <c r="F559" s="24"/>
      <c r="G559" s="24"/>
      <c r="H559" s="24"/>
      <c r="I559" s="24"/>
      <c r="J559" s="24" t="s">
        <v>240</v>
      </c>
      <c r="K559" s="24" t="s">
        <v>240</v>
      </c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</row>
    <row r="560" spans="1:27" ht="30" x14ac:dyDescent="0.25">
      <c r="A560" s="24" t="s">
        <v>34</v>
      </c>
      <c r="B560" s="146" t="s">
        <v>185</v>
      </c>
      <c r="C560" s="67" t="s">
        <v>384</v>
      </c>
      <c r="D560" s="24"/>
      <c r="E560" s="24"/>
      <c r="F560" s="24"/>
      <c r="G560" s="24"/>
      <c r="H560" s="24"/>
      <c r="I560" s="24"/>
      <c r="J560" s="24">
        <v>92</v>
      </c>
      <c r="K560" s="24">
        <v>64</v>
      </c>
      <c r="L560" s="24">
        <v>57</v>
      </c>
      <c r="M560" s="24"/>
      <c r="N560" s="24"/>
      <c r="O560" s="24"/>
      <c r="P560" s="24"/>
      <c r="Q560" s="24">
        <v>73</v>
      </c>
      <c r="R560" s="24">
        <v>81</v>
      </c>
      <c r="S560" s="24">
        <v>54</v>
      </c>
      <c r="T560" s="24"/>
      <c r="U560" s="24"/>
      <c r="V560" s="24"/>
      <c r="W560" s="24"/>
      <c r="X560" s="24"/>
      <c r="Y560" s="24"/>
      <c r="Z560" s="24"/>
      <c r="AA560" s="24"/>
    </row>
    <row r="561" spans="1:27" ht="45" x14ac:dyDescent="0.25">
      <c r="A561" s="24" t="s">
        <v>34</v>
      </c>
      <c r="B561" s="146" t="s">
        <v>185</v>
      </c>
      <c r="C561" s="67" t="s">
        <v>383</v>
      </c>
      <c r="D561" s="24"/>
      <c r="E561" s="24"/>
      <c r="F561" s="24"/>
      <c r="G561" s="24"/>
      <c r="H561" s="24"/>
      <c r="I561" s="24"/>
      <c r="J561" s="24">
        <v>57</v>
      </c>
      <c r="K561" s="24">
        <v>53</v>
      </c>
      <c r="L561" s="24">
        <v>34</v>
      </c>
      <c r="M561" s="24"/>
      <c r="N561" s="24"/>
      <c r="O561" s="24"/>
      <c r="P561" s="24"/>
      <c r="Q561" s="24">
        <v>34</v>
      </c>
      <c r="R561" s="24">
        <v>57</v>
      </c>
      <c r="S561" s="24">
        <v>64</v>
      </c>
      <c r="T561" s="24"/>
      <c r="U561" s="24"/>
      <c r="V561" s="24"/>
      <c r="W561" s="24"/>
      <c r="X561" s="24"/>
      <c r="Y561" s="24"/>
      <c r="Z561" s="24"/>
      <c r="AA561" s="24"/>
    </row>
    <row r="562" spans="1:27" x14ac:dyDescent="0.25">
      <c r="A562" s="34" t="s">
        <v>34</v>
      </c>
      <c r="B562" s="169"/>
      <c r="C562" s="34"/>
      <c r="D562" s="34"/>
      <c r="E562" s="34"/>
      <c r="F562" s="34"/>
      <c r="G562" s="34"/>
      <c r="H562" s="34"/>
      <c r="I562" s="34"/>
      <c r="J562" s="34">
        <f>SUM(J560:J561)</f>
        <v>149</v>
      </c>
      <c r="K562" s="34">
        <f>SUM(K560:K561)</f>
        <v>117</v>
      </c>
      <c r="L562" s="34">
        <f>SUM(L560:L561)</f>
        <v>91</v>
      </c>
      <c r="M562" s="34"/>
      <c r="N562" s="34"/>
      <c r="O562" s="34"/>
      <c r="P562" s="34"/>
      <c r="Q562" s="34">
        <f>SUM(Q560:Q561)</f>
        <v>107</v>
      </c>
      <c r="R562" s="34">
        <f>SUM(R560:R561)</f>
        <v>138</v>
      </c>
      <c r="S562" s="34">
        <f>SUM(S560:S561)</f>
        <v>118</v>
      </c>
      <c r="T562" s="34"/>
      <c r="U562" s="34"/>
      <c r="V562" s="34"/>
      <c r="W562" s="34"/>
      <c r="X562" s="34"/>
      <c r="Y562" s="34"/>
      <c r="Z562" s="34"/>
      <c r="AA562" s="34"/>
    </row>
    <row r="563" spans="1:27" x14ac:dyDescent="0.25">
      <c r="A563" s="67" t="s">
        <v>35</v>
      </c>
      <c r="B563" s="146" t="s">
        <v>185</v>
      </c>
      <c r="C563" s="67" t="s">
        <v>501</v>
      </c>
      <c r="D563" s="67">
        <v>11</v>
      </c>
      <c r="E563" s="67">
        <v>13</v>
      </c>
      <c r="F563" s="67">
        <v>13</v>
      </c>
      <c r="G563" s="67">
        <v>6</v>
      </c>
      <c r="H563" s="67"/>
      <c r="I563" s="67"/>
      <c r="J563" s="67">
        <v>2</v>
      </c>
      <c r="K563" s="67">
        <v>3</v>
      </c>
      <c r="L563" s="67">
        <v>4</v>
      </c>
      <c r="M563" s="67">
        <v>5</v>
      </c>
      <c r="N563" s="67"/>
      <c r="O563" s="67"/>
      <c r="P563" s="67" t="s">
        <v>284</v>
      </c>
      <c r="Q563" s="67">
        <v>7</v>
      </c>
      <c r="R563" s="67">
        <v>24</v>
      </c>
      <c r="S563" s="67">
        <v>14</v>
      </c>
      <c r="T563" s="67">
        <v>11</v>
      </c>
      <c r="U563" s="67"/>
      <c r="V563" s="67"/>
      <c r="W563" s="67"/>
      <c r="X563" s="67"/>
      <c r="Y563" s="67"/>
      <c r="Z563" s="67"/>
      <c r="AA563" s="67"/>
    </row>
    <row r="564" spans="1:27" ht="30" x14ac:dyDescent="0.25">
      <c r="A564" s="67" t="s">
        <v>35</v>
      </c>
      <c r="B564" s="146" t="s">
        <v>185</v>
      </c>
      <c r="C564" s="67" t="s">
        <v>504</v>
      </c>
      <c r="D564" s="67" t="s">
        <v>284</v>
      </c>
      <c r="E564" s="67">
        <v>6</v>
      </c>
      <c r="F564" s="67">
        <v>5</v>
      </c>
      <c r="G564" s="67" t="s">
        <v>284</v>
      </c>
      <c r="H564" s="67"/>
      <c r="I564" s="67"/>
      <c r="J564" s="67">
        <v>2</v>
      </c>
      <c r="K564" s="67">
        <v>2</v>
      </c>
      <c r="L564" s="67">
        <v>1</v>
      </c>
      <c r="M564" s="67" t="s">
        <v>284</v>
      </c>
      <c r="N564" s="67"/>
      <c r="O564" s="67"/>
      <c r="P564" s="67" t="s">
        <v>284</v>
      </c>
      <c r="Q564" s="67">
        <v>7</v>
      </c>
      <c r="R564" s="67">
        <v>14</v>
      </c>
      <c r="S564" s="67">
        <v>10</v>
      </c>
      <c r="T564" s="67">
        <v>8</v>
      </c>
      <c r="U564" s="67"/>
      <c r="V564" s="67"/>
      <c r="W564" s="67"/>
      <c r="X564" s="67"/>
      <c r="Y564" s="67"/>
      <c r="Z564" s="67"/>
      <c r="AA564" s="67"/>
    </row>
    <row r="565" spans="1:27" ht="30" x14ac:dyDescent="0.25">
      <c r="A565" s="67" t="s">
        <v>35</v>
      </c>
      <c r="B565" s="146" t="s">
        <v>185</v>
      </c>
      <c r="C565" s="67" t="s">
        <v>358</v>
      </c>
      <c r="D565" s="67" t="s">
        <v>284</v>
      </c>
      <c r="E565" s="67">
        <v>3</v>
      </c>
      <c r="F565" s="67">
        <v>3</v>
      </c>
      <c r="G565" s="67">
        <v>3</v>
      </c>
      <c r="H565" s="67"/>
      <c r="I565" s="67"/>
      <c r="J565" s="67" t="s">
        <v>284</v>
      </c>
      <c r="K565" s="67">
        <v>9</v>
      </c>
      <c r="L565" s="67">
        <v>2</v>
      </c>
      <c r="M565" s="67">
        <v>3</v>
      </c>
      <c r="N565" s="67"/>
      <c r="O565" s="67"/>
      <c r="P565" s="67" t="s">
        <v>284</v>
      </c>
      <c r="Q565" s="67">
        <v>12</v>
      </c>
      <c r="R565" s="67">
        <v>13</v>
      </c>
      <c r="S565" s="67">
        <v>21</v>
      </c>
      <c r="T565" s="67">
        <v>15</v>
      </c>
      <c r="U565" s="67"/>
      <c r="V565" s="67"/>
      <c r="W565" s="67"/>
      <c r="X565" s="67"/>
      <c r="Y565" s="67"/>
      <c r="Z565" s="67"/>
      <c r="AA565" s="67"/>
    </row>
    <row r="566" spans="1:27" x14ac:dyDescent="0.25">
      <c r="A566" s="67" t="s">
        <v>35</v>
      </c>
      <c r="B566" s="146" t="s">
        <v>185</v>
      </c>
      <c r="C566" s="67" t="s">
        <v>506</v>
      </c>
      <c r="D566" s="67">
        <v>13</v>
      </c>
      <c r="E566" s="67">
        <v>16</v>
      </c>
      <c r="F566" s="67">
        <v>13</v>
      </c>
      <c r="G566" s="67">
        <v>8</v>
      </c>
      <c r="H566" s="67"/>
      <c r="I566" s="67"/>
      <c r="J566" s="67">
        <v>5</v>
      </c>
      <c r="K566" s="67">
        <v>5</v>
      </c>
      <c r="L566" s="67">
        <v>5</v>
      </c>
      <c r="M566" s="67">
        <v>7</v>
      </c>
      <c r="N566" s="67"/>
      <c r="O566" s="67"/>
      <c r="P566" s="67" t="s">
        <v>284</v>
      </c>
      <c r="Q566" s="67">
        <v>6</v>
      </c>
      <c r="R566" s="67">
        <v>14</v>
      </c>
      <c r="S566" s="67">
        <v>19</v>
      </c>
      <c r="T566" s="67">
        <v>9</v>
      </c>
      <c r="U566" s="67"/>
      <c r="V566" s="67"/>
      <c r="W566" s="67"/>
      <c r="X566" s="67"/>
      <c r="Y566" s="67"/>
      <c r="Z566" s="67"/>
      <c r="AA566" s="67"/>
    </row>
    <row r="567" spans="1:27" x14ac:dyDescent="0.25">
      <c r="A567" s="67" t="s">
        <v>35</v>
      </c>
      <c r="B567" s="146" t="s">
        <v>185</v>
      </c>
      <c r="C567" s="67" t="s">
        <v>507</v>
      </c>
      <c r="D567" s="67">
        <v>11</v>
      </c>
      <c r="E567" s="67">
        <v>6</v>
      </c>
      <c r="F567" s="67">
        <v>5</v>
      </c>
      <c r="G567" s="67">
        <v>7</v>
      </c>
      <c r="H567" s="67"/>
      <c r="I567" s="67"/>
      <c r="J567" s="67">
        <v>6</v>
      </c>
      <c r="K567" s="67">
        <v>7</v>
      </c>
      <c r="L567" s="67">
        <v>3</v>
      </c>
      <c r="M567" s="67">
        <v>8</v>
      </c>
      <c r="N567" s="67"/>
      <c r="O567" s="67"/>
      <c r="P567" s="67" t="s">
        <v>284</v>
      </c>
      <c r="Q567" s="67">
        <v>11</v>
      </c>
      <c r="R567" s="67">
        <v>11</v>
      </c>
      <c r="S567" s="67">
        <v>5</v>
      </c>
      <c r="T567" s="67">
        <v>3</v>
      </c>
      <c r="U567" s="67"/>
      <c r="V567" s="67"/>
      <c r="W567" s="67"/>
      <c r="X567" s="67"/>
      <c r="Y567" s="67"/>
      <c r="Z567" s="67"/>
      <c r="AA567" s="67"/>
    </row>
    <row r="568" spans="1:27" ht="30" x14ac:dyDescent="0.25">
      <c r="A568" s="67" t="s">
        <v>35</v>
      </c>
      <c r="B568" s="146" t="s">
        <v>185</v>
      </c>
      <c r="C568" s="67" t="s">
        <v>508</v>
      </c>
      <c r="D568" s="67" t="s">
        <v>284</v>
      </c>
      <c r="E568" s="67">
        <v>5</v>
      </c>
      <c r="F568" s="67">
        <v>4</v>
      </c>
      <c r="G568" s="67" t="s">
        <v>284</v>
      </c>
      <c r="H568" s="67"/>
      <c r="I568" s="67"/>
      <c r="J568" s="67">
        <v>3</v>
      </c>
      <c r="K568" s="67">
        <v>2</v>
      </c>
      <c r="L568" s="67">
        <v>4</v>
      </c>
      <c r="M568" s="67" t="s">
        <v>284</v>
      </c>
      <c r="N568" s="67"/>
      <c r="O568" s="67"/>
      <c r="P568" s="67" t="s">
        <v>284</v>
      </c>
      <c r="Q568" s="67" t="s">
        <v>284</v>
      </c>
      <c r="R568" s="67" t="s">
        <v>284</v>
      </c>
      <c r="S568" s="67" t="s">
        <v>284</v>
      </c>
      <c r="T568" s="67" t="s">
        <v>284</v>
      </c>
      <c r="U568" s="67"/>
      <c r="V568" s="67"/>
      <c r="W568" s="67"/>
      <c r="X568" s="67"/>
      <c r="Y568" s="67"/>
      <c r="Z568" s="67"/>
      <c r="AA568" s="67"/>
    </row>
    <row r="569" spans="1:27" x14ac:dyDescent="0.25">
      <c r="A569" s="67" t="s">
        <v>35</v>
      </c>
      <c r="B569" s="146" t="s">
        <v>185</v>
      </c>
      <c r="C569" s="67" t="s">
        <v>391</v>
      </c>
      <c r="D569" s="67" t="s">
        <v>284</v>
      </c>
      <c r="E569" s="67" t="s">
        <v>284</v>
      </c>
      <c r="F569" s="67" t="s">
        <v>284</v>
      </c>
      <c r="G569" s="67" t="s">
        <v>284</v>
      </c>
      <c r="H569" s="67"/>
      <c r="I569" s="67"/>
      <c r="J569" s="67" t="s">
        <v>284</v>
      </c>
      <c r="K569" s="67">
        <v>9</v>
      </c>
      <c r="L569" s="67">
        <v>7</v>
      </c>
      <c r="M569" s="67">
        <v>7</v>
      </c>
      <c r="N569" s="67"/>
      <c r="O569" s="67"/>
      <c r="P569" s="67" t="s">
        <v>284</v>
      </c>
      <c r="Q569" s="67">
        <v>1</v>
      </c>
      <c r="R569" s="67">
        <v>5</v>
      </c>
      <c r="S569" s="67">
        <v>7</v>
      </c>
      <c r="T569" s="67">
        <v>12</v>
      </c>
      <c r="U569" s="67"/>
      <c r="V569" s="52"/>
      <c r="W569" s="52"/>
      <c r="X569" s="52"/>
      <c r="Y569" s="52"/>
      <c r="Z569" s="52"/>
      <c r="AA569" s="52"/>
    </row>
    <row r="570" spans="1:27" x14ac:dyDescent="0.25">
      <c r="A570" s="67" t="s">
        <v>35</v>
      </c>
      <c r="B570" s="146" t="s">
        <v>185</v>
      </c>
      <c r="C570" s="67" t="s">
        <v>188</v>
      </c>
      <c r="D570" s="67" t="s">
        <v>284</v>
      </c>
      <c r="E570" s="67" t="s">
        <v>284</v>
      </c>
      <c r="F570" s="67" t="s">
        <v>284</v>
      </c>
      <c r="G570" s="67" t="s">
        <v>284</v>
      </c>
      <c r="H570" s="67"/>
      <c r="I570" s="67"/>
      <c r="J570" s="67" t="s">
        <v>284</v>
      </c>
      <c r="K570" s="67" t="s">
        <v>284</v>
      </c>
      <c r="L570" s="67" t="s">
        <v>284</v>
      </c>
      <c r="M570" s="67" t="s">
        <v>284</v>
      </c>
      <c r="N570" s="67"/>
      <c r="O570" s="67"/>
      <c r="P570" s="67">
        <v>1</v>
      </c>
      <c r="Q570" s="67">
        <v>23</v>
      </c>
      <c r="R570" s="67">
        <v>16</v>
      </c>
      <c r="S570" s="67">
        <v>17</v>
      </c>
      <c r="T570" s="67">
        <v>17</v>
      </c>
      <c r="U570" s="67"/>
      <c r="V570" s="52"/>
      <c r="W570" s="52"/>
      <c r="X570" s="52"/>
      <c r="Y570" s="52"/>
      <c r="Z570" s="52"/>
      <c r="AA570" s="52"/>
    </row>
    <row r="571" spans="1:27" x14ac:dyDescent="0.25">
      <c r="A571" s="67" t="s">
        <v>35</v>
      </c>
      <c r="B571" s="146" t="s">
        <v>186</v>
      </c>
      <c r="C571" s="67" t="s">
        <v>507</v>
      </c>
      <c r="D571" s="67" t="s">
        <v>284</v>
      </c>
      <c r="E571" s="67" t="s">
        <v>284</v>
      </c>
      <c r="F571" s="67" t="s">
        <v>284</v>
      </c>
      <c r="G571" s="67" t="s">
        <v>284</v>
      </c>
      <c r="H571" s="67"/>
      <c r="I571" s="67"/>
      <c r="J571" s="67">
        <v>6</v>
      </c>
      <c r="K571" s="67">
        <v>3</v>
      </c>
      <c r="L571" s="67" t="s">
        <v>284</v>
      </c>
      <c r="M571" s="67" t="s">
        <v>284</v>
      </c>
      <c r="N571" s="67"/>
      <c r="O571" s="67"/>
      <c r="P571" s="67" t="s">
        <v>284</v>
      </c>
      <c r="Q571" s="67" t="s">
        <v>284</v>
      </c>
      <c r="R571" s="67" t="s">
        <v>284</v>
      </c>
      <c r="S571" s="67" t="s">
        <v>284</v>
      </c>
      <c r="T571" s="67" t="s">
        <v>284</v>
      </c>
      <c r="U571" s="67"/>
      <c r="V571" s="52"/>
      <c r="W571" s="52"/>
      <c r="X571" s="52"/>
      <c r="Y571" s="52"/>
      <c r="Z571" s="52"/>
      <c r="AA571" s="52"/>
    </row>
    <row r="572" spans="1:27" x14ac:dyDescent="0.25">
      <c r="A572" s="67" t="s">
        <v>35</v>
      </c>
      <c r="B572" s="146" t="s">
        <v>186</v>
      </c>
      <c r="C572" s="67" t="s">
        <v>501</v>
      </c>
      <c r="D572" s="67" t="s">
        <v>284</v>
      </c>
      <c r="E572" s="67" t="s">
        <v>284</v>
      </c>
      <c r="F572" s="67" t="s">
        <v>284</v>
      </c>
      <c r="G572" s="67" t="s">
        <v>284</v>
      </c>
      <c r="H572" s="67"/>
      <c r="I572" s="67"/>
      <c r="J572" s="67">
        <v>4</v>
      </c>
      <c r="K572" s="67">
        <v>7</v>
      </c>
      <c r="L572" s="67" t="s">
        <v>284</v>
      </c>
      <c r="M572" s="67" t="s">
        <v>284</v>
      </c>
      <c r="N572" s="67"/>
      <c r="O572" s="67"/>
      <c r="P572" s="67" t="s">
        <v>284</v>
      </c>
      <c r="Q572" s="67" t="s">
        <v>284</v>
      </c>
      <c r="R572" s="67" t="s">
        <v>284</v>
      </c>
      <c r="S572" s="67" t="s">
        <v>284</v>
      </c>
      <c r="T572" s="67" t="s">
        <v>284</v>
      </c>
      <c r="U572" s="67"/>
      <c r="V572" s="52"/>
      <c r="W572" s="52"/>
      <c r="X572" s="52"/>
      <c r="Y572" s="52"/>
      <c r="Z572" s="52"/>
      <c r="AA572" s="52"/>
    </row>
    <row r="573" spans="1:27" x14ac:dyDescent="0.25">
      <c r="A573" s="67" t="s">
        <v>35</v>
      </c>
      <c r="B573" s="146" t="s">
        <v>186</v>
      </c>
      <c r="C573" s="67" t="s">
        <v>506</v>
      </c>
      <c r="D573" s="67" t="s">
        <v>284</v>
      </c>
      <c r="E573" s="67" t="s">
        <v>284</v>
      </c>
      <c r="F573" s="67" t="s">
        <v>284</v>
      </c>
      <c r="G573" s="67" t="s">
        <v>284</v>
      </c>
      <c r="H573" s="67"/>
      <c r="I573" s="67"/>
      <c r="J573" s="67" t="s">
        <v>284</v>
      </c>
      <c r="K573" s="67">
        <v>3</v>
      </c>
      <c r="L573" s="67" t="s">
        <v>284</v>
      </c>
      <c r="M573" s="67" t="s">
        <v>284</v>
      </c>
      <c r="N573" s="67"/>
      <c r="O573" s="67"/>
      <c r="P573" s="67">
        <v>3</v>
      </c>
      <c r="Q573" s="67" t="s">
        <v>284</v>
      </c>
      <c r="R573" s="67" t="s">
        <v>284</v>
      </c>
      <c r="S573" s="67" t="s">
        <v>284</v>
      </c>
      <c r="T573" s="67" t="s">
        <v>284</v>
      </c>
      <c r="U573" s="67"/>
      <c r="V573" s="52"/>
      <c r="W573" s="52"/>
      <c r="X573" s="52"/>
      <c r="Y573" s="52"/>
      <c r="Z573" s="52"/>
      <c r="AA573" s="52"/>
    </row>
    <row r="574" spans="1:27" x14ac:dyDescent="0.25">
      <c r="A574" s="67" t="s">
        <v>35</v>
      </c>
      <c r="B574" s="146" t="s">
        <v>186</v>
      </c>
      <c r="C574" s="67" t="s">
        <v>391</v>
      </c>
      <c r="D574" s="67" t="s">
        <v>284</v>
      </c>
      <c r="E574" s="67" t="s">
        <v>284</v>
      </c>
      <c r="F574" s="67" t="s">
        <v>284</v>
      </c>
      <c r="G574" s="67" t="s">
        <v>284</v>
      </c>
      <c r="H574" s="67"/>
      <c r="I574" s="67"/>
      <c r="J574" s="67">
        <v>8</v>
      </c>
      <c r="K574" s="67" t="s">
        <v>284</v>
      </c>
      <c r="L574" s="67" t="s">
        <v>284</v>
      </c>
      <c r="M574" s="67" t="s">
        <v>284</v>
      </c>
      <c r="N574" s="67"/>
      <c r="O574" s="67"/>
      <c r="P574" s="67" t="s">
        <v>284</v>
      </c>
      <c r="Q574" s="67" t="s">
        <v>284</v>
      </c>
      <c r="R574" s="67" t="s">
        <v>284</v>
      </c>
      <c r="S574" s="67" t="s">
        <v>284</v>
      </c>
      <c r="T574" s="67" t="s">
        <v>284</v>
      </c>
      <c r="U574" s="67"/>
      <c r="V574" s="52"/>
      <c r="W574" s="52"/>
      <c r="X574" s="52"/>
      <c r="Y574" s="52"/>
      <c r="Z574" s="52"/>
      <c r="AA574" s="52"/>
    </row>
    <row r="575" spans="1:27" ht="30" x14ac:dyDescent="0.25">
      <c r="A575" s="67" t="s">
        <v>35</v>
      </c>
      <c r="B575" s="146" t="s">
        <v>186</v>
      </c>
      <c r="C575" s="67" t="s">
        <v>504</v>
      </c>
      <c r="D575" s="67" t="s">
        <v>284</v>
      </c>
      <c r="E575" s="67" t="s">
        <v>284</v>
      </c>
      <c r="F575" s="67" t="s">
        <v>284</v>
      </c>
      <c r="G575" s="67" t="s">
        <v>284</v>
      </c>
      <c r="H575" s="67"/>
      <c r="I575" s="67"/>
      <c r="J575" s="67" t="s">
        <v>284</v>
      </c>
      <c r="K575" s="67">
        <v>3</v>
      </c>
      <c r="L575" s="67" t="s">
        <v>284</v>
      </c>
      <c r="M575" s="67" t="s">
        <v>284</v>
      </c>
      <c r="N575" s="67"/>
      <c r="O575" s="67"/>
      <c r="P575" s="67">
        <v>1</v>
      </c>
      <c r="Q575" s="67" t="s">
        <v>284</v>
      </c>
      <c r="R575" s="67" t="s">
        <v>284</v>
      </c>
      <c r="S575" s="67" t="s">
        <v>284</v>
      </c>
      <c r="T575" s="67" t="s">
        <v>284</v>
      </c>
      <c r="U575" s="67"/>
      <c r="V575" s="52"/>
      <c r="W575" s="52"/>
      <c r="X575" s="52"/>
      <c r="Y575" s="52"/>
      <c r="Z575" s="52"/>
      <c r="AA575" s="52"/>
    </row>
    <row r="576" spans="1:27" ht="30" x14ac:dyDescent="0.25">
      <c r="A576" s="67" t="s">
        <v>35</v>
      </c>
      <c r="B576" s="146" t="s">
        <v>186</v>
      </c>
      <c r="C576" s="67" t="s">
        <v>358</v>
      </c>
      <c r="D576" s="67" t="s">
        <v>284</v>
      </c>
      <c r="E576" s="67" t="s">
        <v>284</v>
      </c>
      <c r="F576" s="67" t="s">
        <v>284</v>
      </c>
      <c r="G576" s="67" t="s">
        <v>284</v>
      </c>
      <c r="H576" s="67"/>
      <c r="I576" s="67"/>
      <c r="J576" s="67">
        <v>7</v>
      </c>
      <c r="K576" s="67">
        <v>1</v>
      </c>
      <c r="L576" s="67" t="s">
        <v>284</v>
      </c>
      <c r="M576" s="67" t="s">
        <v>284</v>
      </c>
      <c r="N576" s="67"/>
      <c r="O576" s="67"/>
      <c r="P576" s="67" t="s">
        <v>284</v>
      </c>
      <c r="Q576" s="67" t="s">
        <v>284</v>
      </c>
      <c r="R576" s="67" t="s">
        <v>284</v>
      </c>
      <c r="S576" s="67" t="s">
        <v>284</v>
      </c>
      <c r="T576" s="67" t="s">
        <v>284</v>
      </c>
      <c r="U576" s="67"/>
      <c r="V576" s="52"/>
      <c r="W576" s="52"/>
      <c r="X576" s="52"/>
      <c r="Y576" s="52"/>
      <c r="Z576" s="52"/>
      <c r="AA576" s="52"/>
    </row>
    <row r="577" spans="1:27" x14ac:dyDescent="0.25">
      <c r="A577" s="67" t="s">
        <v>35</v>
      </c>
      <c r="B577" s="146" t="s">
        <v>266</v>
      </c>
      <c r="C577" s="67" t="s">
        <v>535</v>
      </c>
      <c r="D577" s="67">
        <v>48</v>
      </c>
      <c r="E577" s="67">
        <v>50</v>
      </c>
      <c r="F577" s="67" t="s">
        <v>284</v>
      </c>
      <c r="G577" s="67" t="s">
        <v>284</v>
      </c>
      <c r="H577" s="67"/>
      <c r="I577" s="67"/>
      <c r="J577" s="67">
        <v>30</v>
      </c>
      <c r="K577" s="67">
        <v>99</v>
      </c>
      <c r="L577" s="67" t="s">
        <v>284</v>
      </c>
      <c r="M577" s="67" t="s">
        <v>284</v>
      </c>
      <c r="N577" s="67" t="s">
        <v>284</v>
      </c>
      <c r="O577" s="67"/>
      <c r="P577" s="67"/>
      <c r="Q577" s="67"/>
      <c r="R577" s="67"/>
      <c r="S577" s="67"/>
      <c r="T577" s="67"/>
      <c r="U577" s="67"/>
      <c r="V577" s="67">
        <v>5</v>
      </c>
      <c r="W577" s="67">
        <v>96</v>
      </c>
      <c r="X577" s="67" t="s">
        <v>284</v>
      </c>
      <c r="Y577" s="67" t="s">
        <v>284</v>
      </c>
      <c r="Z577" s="67" t="s">
        <v>284</v>
      </c>
      <c r="AA577" s="67"/>
    </row>
    <row r="578" spans="1:27" x14ac:dyDescent="0.25">
      <c r="A578" s="67" t="s">
        <v>35</v>
      </c>
      <c r="B578" s="146" t="s">
        <v>266</v>
      </c>
      <c r="C578" s="67" t="s">
        <v>516</v>
      </c>
      <c r="D578" s="67">
        <v>21</v>
      </c>
      <c r="E578" s="67" t="s">
        <v>284</v>
      </c>
      <c r="F578" s="67" t="s">
        <v>284</v>
      </c>
      <c r="G578" s="67" t="s">
        <v>284</v>
      </c>
      <c r="H578" s="67"/>
      <c r="I578" s="67"/>
      <c r="J578" s="67">
        <v>4</v>
      </c>
      <c r="K578" s="67">
        <v>10</v>
      </c>
      <c r="L578" s="67" t="s">
        <v>284</v>
      </c>
      <c r="M578" s="67">
        <v>8</v>
      </c>
      <c r="N578" s="67">
        <v>4</v>
      </c>
      <c r="O578" s="67"/>
      <c r="P578" s="67"/>
      <c r="Q578" s="67"/>
      <c r="R578" s="67"/>
      <c r="S578" s="67"/>
      <c r="T578" s="67"/>
      <c r="U578" s="67"/>
      <c r="V578" s="67" t="s">
        <v>284</v>
      </c>
      <c r="W578" s="67" t="s">
        <v>284</v>
      </c>
      <c r="X578" s="67" t="s">
        <v>284</v>
      </c>
      <c r="Y578" s="67" t="s">
        <v>284</v>
      </c>
      <c r="Z578" s="67" t="s">
        <v>284</v>
      </c>
      <c r="AA578" s="67"/>
    </row>
    <row r="579" spans="1:27" ht="45" x14ac:dyDescent="0.25">
      <c r="A579" s="67" t="s">
        <v>35</v>
      </c>
      <c r="B579" s="146" t="s">
        <v>266</v>
      </c>
      <c r="C579" s="67" t="s">
        <v>518</v>
      </c>
      <c r="D579" s="67">
        <v>8</v>
      </c>
      <c r="E579" s="67">
        <v>10</v>
      </c>
      <c r="F579" s="67">
        <v>8</v>
      </c>
      <c r="G579" s="67" t="s">
        <v>284</v>
      </c>
      <c r="H579" s="67"/>
      <c r="I579" s="67"/>
      <c r="J579" s="67" t="s">
        <v>284</v>
      </c>
      <c r="K579" s="67" t="s">
        <v>284</v>
      </c>
      <c r="L579" s="67">
        <v>2</v>
      </c>
      <c r="M579" s="67" t="s">
        <v>284</v>
      </c>
      <c r="N579" s="67">
        <v>10</v>
      </c>
      <c r="O579" s="67"/>
      <c r="P579" s="67"/>
      <c r="Q579" s="67"/>
      <c r="R579" s="67"/>
      <c r="S579" s="67"/>
      <c r="T579" s="67"/>
      <c r="U579" s="67"/>
      <c r="V579" s="67" t="s">
        <v>284</v>
      </c>
      <c r="W579" s="67" t="s">
        <v>284</v>
      </c>
      <c r="X579" s="67" t="s">
        <v>284</v>
      </c>
      <c r="Y579" s="67" t="s">
        <v>284</v>
      </c>
      <c r="Z579" s="67" t="s">
        <v>284</v>
      </c>
      <c r="AA579" s="67"/>
    </row>
    <row r="580" spans="1:27" x14ac:dyDescent="0.25">
      <c r="A580" s="67" t="s">
        <v>35</v>
      </c>
      <c r="B580" s="146" t="s">
        <v>266</v>
      </c>
      <c r="C580" s="67" t="s">
        <v>519</v>
      </c>
      <c r="D580" s="67" t="s">
        <v>284</v>
      </c>
      <c r="E580" s="67" t="s">
        <v>284</v>
      </c>
      <c r="F580" s="67">
        <v>4</v>
      </c>
      <c r="G580" s="67">
        <v>3</v>
      </c>
      <c r="H580" s="67"/>
      <c r="I580" s="67"/>
      <c r="J580" s="67" t="s">
        <v>284</v>
      </c>
      <c r="K580" s="67" t="s">
        <v>284</v>
      </c>
      <c r="L580" s="67">
        <v>7</v>
      </c>
      <c r="M580" s="67">
        <v>7</v>
      </c>
      <c r="N580" s="67">
        <v>6</v>
      </c>
      <c r="O580" s="67"/>
      <c r="P580" s="67"/>
      <c r="Q580" s="67"/>
      <c r="R580" s="67"/>
      <c r="S580" s="67"/>
      <c r="T580" s="67"/>
      <c r="U580" s="67"/>
      <c r="V580" s="67" t="s">
        <v>284</v>
      </c>
      <c r="W580" s="67" t="s">
        <v>284</v>
      </c>
      <c r="X580" s="67" t="s">
        <v>284</v>
      </c>
      <c r="Y580" s="67" t="s">
        <v>284</v>
      </c>
      <c r="Z580" s="67" t="s">
        <v>284</v>
      </c>
      <c r="AA580" s="67"/>
    </row>
    <row r="581" spans="1:27" ht="30" x14ac:dyDescent="0.25">
      <c r="A581" s="67" t="s">
        <v>35</v>
      </c>
      <c r="B581" s="146" t="s">
        <v>266</v>
      </c>
      <c r="C581" s="67" t="s">
        <v>520</v>
      </c>
      <c r="D581" s="67" t="s">
        <v>284</v>
      </c>
      <c r="E581" s="67" t="s">
        <v>284</v>
      </c>
      <c r="F581" s="67">
        <v>3</v>
      </c>
      <c r="G581" s="67">
        <v>6</v>
      </c>
      <c r="H581" s="67"/>
      <c r="I581" s="67"/>
      <c r="J581" s="67" t="s">
        <v>284</v>
      </c>
      <c r="K581" s="67" t="s">
        <v>284</v>
      </c>
      <c r="L581" s="67">
        <v>4</v>
      </c>
      <c r="M581" s="67" t="s">
        <v>284</v>
      </c>
      <c r="N581" s="67" t="s">
        <v>284</v>
      </c>
      <c r="O581" s="67"/>
      <c r="P581" s="67"/>
      <c r="Q581" s="67"/>
      <c r="R581" s="67"/>
      <c r="S581" s="67"/>
      <c r="T581" s="67"/>
      <c r="U581" s="67"/>
      <c r="V581" s="67" t="s">
        <v>284</v>
      </c>
      <c r="W581" s="67" t="s">
        <v>284</v>
      </c>
      <c r="X581" s="67" t="s">
        <v>284</v>
      </c>
      <c r="Y581" s="67" t="s">
        <v>284</v>
      </c>
      <c r="Z581" s="67" t="s">
        <v>284</v>
      </c>
      <c r="AA581" s="67"/>
    </row>
    <row r="582" spans="1:27" x14ac:dyDescent="0.25">
      <c r="A582" s="67" t="s">
        <v>35</v>
      </c>
      <c r="B582" s="146" t="s">
        <v>266</v>
      </c>
      <c r="C582" s="67" t="s">
        <v>521</v>
      </c>
      <c r="D582" s="67" t="s">
        <v>284</v>
      </c>
      <c r="E582" s="67" t="s">
        <v>284</v>
      </c>
      <c r="F582" s="67">
        <v>7</v>
      </c>
      <c r="G582" s="67">
        <v>8</v>
      </c>
      <c r="H582" s="67"/>
      <c r="I582" s="67"/>
      <c r="J582" s="67" t="s">
        <v>284</v>
      </c>
      <c r="K582" s="67" t="s">
        <v>284</v>
      </c>
      <c r="L582" s="67">
        <v>16</v>
      </c>
      <c r="M582" s="67">
        <v>17</v>
      </c>
      <c r="N582" s="67">
        <v>18</v>
      </c>
      <c r="O582" s="67"/>
      <c r="P582" s="67"/>
      <c r="Q582" s="67"/>
      <c r="R582" s="67"/>
      <c r="S582" s="67"/>
      <c r="T582" s="67"/>
      <c r="U582" s="67"/>
      <c r="V582" s="67" t="s">
        <v>284</v>
      </c>
      <c r="W582" s="67" t="s">
        <v>284</v>
      </c>
      <c r="X582" s="67">
        <v>30</v>
      </c>
      <c r="Y582" s="67">
        <v>31</v>
      </c>
      <c r="Z582" s="67">
        <v>20</v>
      </c>
      <c r="AA582" s="67">
        <v>13</v>
      </c>
    </row>
    <row r="583" spans="1:27" x14ac:dyDescent="0.25">
      <c r="A583" s="67" t="s">
        <v>35</v>
      </c>
      <c r="B583" s="146" t="s">
        <v>266</v>
      </c>
      <c r="C583" s="67" t="s">
        <v>522</v>
      </c>
      <c r="D583" s="67" t="s">
        <v>284</v>
      </c>
      <c r="E583" s="67" t="s">
        <v>284</v>
      </c>
      <c r="F583" s="67">
        <v>7</v>
      </c>
      <c r="G583" s="67">
        <v>8</v>
      </c>
      <c r="H583" s="67"/>
      <c r="I583" s="67"/>
      <c r="J583" s="67" t="s">
        <v>284</v>
      </c>
      <c r="K583" s="67" t="s">
        <v>284</v>
      </c>
      <c r="L583" s="67">
        <v>13</v>
      </c>
      <c r="M583" s="67">
        <v>13</v>
      </c>
      <c r="N583" s="67">
        <v>15</v>
      </c>
      <c r="O583" s="67"/>
      <c r="P583" s="67"/>
      <c r="Q583" s="67"/>
      <c r="R583" s="67"/>
      <c r="S583" s="67"/>
      <c r="T583" s="67"/>
      <c r="U583" s="67"/>
      <c r="V583" s="67" t="s">
        <v>284</v>
      </c>
      <c r="W583" s="67" t="s">
        <v>284</v>
      </c>
      <c r="X583" s="67">
        <v>53</v>
      </c>
      <c r="Y583" s="67">
        <v>40</v>
      </c>
      <c r="Z583" s="67">
        <v>32</v>
      </c>
      <c r="AA583" s="67">
        <v>18</v>
      </c>
    </row>
    <row r="584" spans="1:27" ht="30" x14ac:dyDescent="0.25">
      <c r="A584" s="67" t="s">
        <v>35</v>
      </c>
      <c r="B584" s="146" t="s">
        <v>266</v>
      </c>
      <c r="C584" s="67" t="s">
        <v>523</v>
      </c>
      <c r="D584" s="67" t="s">
        <v>284</v>
      </c>
      <c r="E584" s="67" t="s">
        <v>284</v>
      </c>
      <c r="F584" s="67">
        <v>5</v>
      </c>
      <c r="G584" s="67">
        <v>2</v>
      </c>
      <c r="H584" s="67"/>
      <c r="I584" s="67"/>
      <c r="J584" s="67" t="s">
        <v>284</v>
      </c>
      <c r="K584" s="67" t="s">
        <v>284</v>
      </c>
      <c r="L584" s="67">
        <v>5</v>
      </c>
      <c r="M584" s="67">
        <v>6</v>
      </c>
      <c r="N584" s="67">
        <v>7</v>
      </c>
      <c r="O584" s="67"/>
      <c r="P584" s="67"/>
      <c r="Q584" s="67"/>
      <c r="R584" s="67"/>
      <c r="S584" s="67"/>
      <c r="T584" s="67"/>
      <c r="U584" s="67"/>
      <c r="V584" s="67" t="s">
        <v>284</v>
      </c>
      <c r="W584" s="67" t="s">
        <v>284</v>
      </c>
      <c r="X584" s="67">
        <v>17</v>
      </c>
      <c r="Y584" s="67">
        <v>17</v>
      </c>
      <c r="Z584" s="67">
        <v>17</v>
      </c>
      <c r="AA584" s="67">
        <v>13</v>
      </c>
    </row>
    <row r="585" spans="1:27" ht="45" x14ac:dyDescent="0.25">
      <c r="A585" s="67" t="s">
        <v>35</v>
      </c>
      <c r="B585" s="146" t="s">
        <v>266</v>
      </c>
      <c r="C585" s="67" t="s">
        <v>524</v>
      </c>
      <c r="D585" s="67" t="s">
        <v>284</v>
      </c>
      <c r="E585" s="67" t="s">
        <v>284</v>
      </c>
      <c r="F585" s="67">
        <v>7</v>
      </c>
      <c r="G585" s="67">
        <v>8</v>
      </c>
      <c r="H585" s="67"/>
      <c r="I585" s="67"/>
      <c r="J585" s="67" t="s">
        <v>284</v>
      </c>
      <c r="K585" s="67" t="s">
        <v>284</v>
      </c>
      <c r="L585" s="67">
        <v>14</v>
      </c>
      <c r="M585" s="67">
        <v>20</v>
      </c>
      <c r="N585" s="67">
        <v>18</v>
      </c>
      <c r="O585" s="67"/>
      <c r="P585" s="67"/>
      <c r="Q585" s="67"/>
      <c r="R585" s="67"/>
      <c r="S585" s="67"/>
      <c r="T585" s="67"/>
      <c r="U585" s="67"/>
      <c r="V585" s="67" t="s">
        <v>284</v>
      </c>
      <c r="W585" s="67" t="s">
        <v>284</v>
      </c>
      <c r="X585" s="67">
        <v>57</v>
      </c>
      <c r="Y585" s="67">
        <v>49</v>
      </c>
      <c r="Z585" s="67">
        <v>38</v>
      </c>
      <c r="AA585" s="67">
        <v>37</v>
      </c>
    </row>
    <row r="586" spans="1:27" ht="45" x14ac:dyDescent="0.25">
      <c r="A586" s="67" t="s">
        <v>35</v>
      </c>
      <c r="B586" s="146" t="s">
        <v>266</v>
      </c>
      <c r="C586" s="67" t="s">
        <v>525</v>
      </c>
      <c r="D586" s="67" t="s">
        <v>284</v>
      </c>
      <c r="E586" s="67" t="s">
        <v>284</v>
      </c>
      <c r="F586" s="67">
        <v>6</v>
      </c>
      <c r="G586" s="67">
        <v>2</v>
      </c>
      <c r="H586" s="67"/>
      <c r="I586" s="67"/>
      <c r="J586" s="67" t="s">
        <v>284</v>
      </c>
      <c r="K586" s="67" t="s">
        <v>284</v>
      </c>
      <c r="L586" s="67">
        <v>4</v>
      </c>
      <c r="M586" s="67">
        <v>2</v>
      </c>
      <c r="N586" s="67">
        <v>7</v>
      </c>
      <c r="O586" s="67"/>
      <c r="P586" s="67"/>
      <c r="Q586" s="67"/>
      <c r="R586" s="67"/>
      <c r="S586" s="67"/>
      <c r="T586" s="67"/>
      <c r="U586" s="67"/>
      <c r="V586" s="67" t="s">
        <v>284</v>
      </c>
      <c r="W586" s="67" t="s">
        <v>284</v>
      </c>
      <c r="X586" s="67" t="s">
        <v>284</v>
      </c>
      <c r="Y586" s="67" t="s">
        <v>284</v>
      </c>
      <c r="Z586" s="67">
        <v>3</v>
      </c>
      <c r="AA586" s="67" t="s">
        <v>284</v>
      </c>
    </row>
    <row r="587" spans="1:27" ht="45" x14ac:dyDescent="0.25">
      <c r="A587" s="67" t="s">
        <v>35</v>
      </c>
      <c r="B587" s="146" t="s">
        <v>266</v>
      </c>
      <c r="C587" s="67" t="s">
        <v>536</v>
      </c>
      <c r="D587" s="67" t="s">
        <v>284</v>
      </c>
      <c r="E587" s="67" t="s">
        <v>284</v>
      </c>
      <c r="F587" s="67">
        <v>3</v>
      </c>
      <c r="G587" s="67">
        <v>1</v>
      </c>
      <c r="H587" s="67"/>
      <c r="I587" s="67"/>
      <c r="J587" s="67" t="s">
        <v>284</v>
      </c>
      <c r="K587" s="67" t="s">
        <v>284</v>
      </c>
      <c r="L587" s="67">
        <v>7</v>
      </c>
      <c r="M587" s="67">
        <v>10</v>
      </c>
      <c r="N587" s="67">
        <v>7</v>
      </c>
      <c r="O587" s="67"/>
      <c r="P587" s="67"/>
      <c r="Q587" s="67"/>
      <c r="R587" s="67"/>
      <c r="S587" s="67"/>
      <c r="T587" s="67"/>
      <c r="U587" s="67"/>
      <c r="V587" s="67" t="s">
        <v>284</v>
      </c>
      <c r="W587" s="67" t="s">
        <v>284</v>
      </c>
      <c r="X587" s="67">
        <v>3</v>
      </c>
      <c r="Y587" s="67">
        <v>8</v>
      </c>
      <c r="Z587" s="67" t="s">
        <v>284</v>
      </c>
      <c r="AA587" s="67" t="s">
        <v>284</v>
      </c>
    </row>
    <row r="588" spans="1:27" x14ac:dyDescent="0.25">
      <c r="A588" s="67" t="s">
        <v>35</v>
      </c>
      <c r="B588" s="146" t="s">
        <v>266</v>
      </c>
      <c r="C588" s="67" t="s">
        <v>527</v>
      </c>
      <c r="D588" s="67">
        <v>21</v>
      </c>
      <c r="E588" s="67">
        <v>22</v>
      </c>
      <c r="F588" s="67" t="s">
        <v>284</v>
      </c>
      <c r="G588" s="67" t="s">
        <v>284</v>
      </c>
      <c r="H588" s="67"/>
      <c r="I588" s="67"/>
      <c r="J588" s="67">
        <v>3</v>
      </c>
      <c r="K588" s="67">
        <v>20</v>
      </c>
      <c r="L588" s="67" t="s">
        <v>284</v>
      </c>
      <c r="M588" s="67" t="s">
        <v>284</v>
      </c>
      <c r="N588" s="67" t="s">
        <v>284</v>
      </c>
      <c r="O588" s="67"/>
      <c r="P588" s="67"/>
      <c r="Q588" s="67"/>
      <c r="R588" s="67"/>
      <c r="S588" s="67"/>
      <c r="T588" s="67"/>
      <c r="U588" s="67"/>
      <c r="V588" s="67">
        <v>14</v>
      </c>
      <c r="W588" s="67" t="s">
        <v>284</v>
      </c>
      <c r="X588" s="67" t="s">
        <v>284</v>
      </c>
      <c r="Y588" s="67" t="s">
        <v>284</v>
      </c>
      <c r="Z588" s="67" t="s">
        <v>284</v>
      </c>
      <c r="AA588" s="67" t="s">
        <v>284</v>
      </c>
    </row>
    <row r="589" spans="1:27" ht="30" x14ac:dyDescent="0.25">
      <c r="A589" s="67" t="s">
        <v>35</v>
      </c>
      <c r="B589" s="146" t="s">
        <v>266</v>
      </c>
      <c r="C589" s="67" t="s">
        <v>528</v>
      </c>
      <c r="D589" s="67">
        <v>22</v>
      </c>
      <c r="E589" s="67">
        <v>25</v>
      </c>
      <c r="F589" s="67" t="s">
        <v>284</v>
      </c>
      <c r="G589" s="67" t="s">
        <v>284</v>
      </c>
      <c r="H589" s="67"/>
      <c r="I589" s="67"/>
      <c r="J589" s="67">
        <v>1</v>
      </c>
      <c r="K589" s="67">
        <v>3</v>
      </c>
      <c r="L589" s="67" t="s">
        <v>284</v>
      </c>
      <c r="M589" s="67" t="s">
        <v>284</v>
      </c>
      <c r="N589" s="67" t="s">
        <v>284</v>
      </c>
      <c r="O589" s="67"/>
      <c r="P589" s="67"/>
      <c r="Q589" s="67"/>
      <c r="R589" s="67"/>
      <c r="S589" s="67"/>
      <c r="T589" s="67"/>
      <c r="U589" s="67"/>
      <c r="V589" s="67">
        <v>1</v>
      </c>
      <c r="W589" s="67">
        <v>3</v>
      </c>
      <c r="X589" s="67" t="s">
        <v>284</v>
      </c>
      <c r="Y589" s="67" t="s">
        <v>284</v>
      </c>
      <c r="Z589" s="67" t="s">
        <v>284</v>
      </c>
      <c r="AA589" s="67" t="s">
        <v>284</v>
      </c>
    </row>
    <row r="590" spans="1:27" ht="60" x14ac:dyDescent="0.25">
      <c r="A590" s="67" t="s">
        <v>35</v>
      </c>
      <c r="B590" s="146" t="s">
        <v>266</v>
      </c>
      <c r="C590" s="67" t="s">
        <v>529</v>
      </c>
      <c r="D590" s="67" t="s">
        <v>284</v>
      </c>
      <c r="E590" s="67" t="s">
        <v>284</v>
      </c>
      <c r="F590" s="67">
        <v>14</v>
      </c>
      <c r="G590" s="67">
        <v>7</v>
      </c>
      <c r="H590" s="67"/>
      <c r="I590" s="67"/>
      <c r="J590" s="67" t="s">
        <v>284</v>
      </c>
      <c r="K590" s="67" t="s">
        <v>284</v>
      </c>
      <c r="L590" s="67">
        <v>11</v>
      </c>
      <c r="M590" s="67">
        <v>9</v>
      </c>
      <c r="N590" s="67">
        <v>12</v>
      </c>
      <c r="O590" s="67"/>
      <c r="P590" s="67"/>
      <c r="Q590" s="67"/>
      <c r="R590" s="67"/>
      <c r="S590" s="67"/>
      <c r="T590" s="67"/>
      <c r="U590" s="67"/>
      <c r="V590" s="67" t="s">
        <v>284</v>
      </c>
      <c r="W590" s="67" t="s">
        <v>284</v>
      </c>
      <c r="X590" s="67">
        <v>16</v>
      </c>
      <c r="Y590" s="67">
        <v>9</v>
      </c>
      <c r="Z590" s="67">
        <v>8</v>
      </c>
      <c r="AA590" s="67">
        <v>10</v>
      </c>
    </row>
    <row r="591" spans="1:27" ht="45" x14ac:dyDescent="0.25">
      <c r="A591" s="67" t="s">
        <v>35</v>
      </c>
      <c r="B591" s="146" t="s">
        <v>266</v>
      </c>
      <c r="C591" s="67" t="s">
        <v>530</v>
      </c>
      <c r="D591" s="67" t="s">
        <v>284</v>
      </c>
      <c r="E591" s="67" t="s">
        <v>284</v>
      </c>
      <c r="F591" s="67">
        <v>4</v>
      </c>
      <c r="G591" s="67" t="s">
        <v>284</v>
      </c>
      <c r="H591" s="67"/>
      <c r="I591" s="67"/>
      <c r="J591" s="67" t="s">
        <v>284</v>
      </c>
      <c r="K591" s="67" t="s">
        <v>284</v>
      </c>
      <c r="L591" s="67">
        <v>3</v>
      </c>
      <c r="M591" s="67" t="s">
        <v>284</v>
      </c>
      <c r="N591" s="67">
        <v>1</v>
      </c>
      <c r="O591" s="67"/>
      <c r="P591" s="67"/>
      <c r="Q591" s="67"/>
      <c r="R591" s="67"/>
      <c r="S591" s="67"/>
      <c r="T591" s="67"/>
      <c r="U591" s="67"/>
      <c r="V591" s="67" t="s">
        <v>284</v>
      </c>
      <c r="W591" s="67" t="s">
        <v>284</v>
      </c>
      <c r="X591" s="67">
        <v>1</v>
      </c>
      <c r="Y591" s="67">
        <v>1</v>
      </c>
      <c r="Z591" s="67" t="s">
        <v>284</v>
      </c>
      <c r="AA591" s="67" t="s">
        <v>284</v>
      </c>
    </row>
    <row r="592" spans="1:27" x14ac:dyDescent="0.25">
      <c r="A592" s="67" t="s">
        <v>35</v>
      </c>
      <c r="B592" s="146" t="s">
        <v>266</v>
      </c>
      <c r="C592" s="67" t="s">
        <v>531</v>
      </c>
      <c r="D592" s="67" t="s">
        <v>284</v>
      </c>
      <c r="E592" s="67" t="s">
        <v>284</v>
      </c>
      <c r="F592" s="67">
        <v>6</v>
      </c>
      <c r="G592" s="67">
        <v>3</v>
      </c>
      <c r="H592" s="67"/>
      <c r="I592" s="67"/>
      <c r="J592" s="67" t="s">
        <v>284</v>
      </c>
      <c r="K592" s="67" t="s">
        <v>284</v>
      </c>
      <c r="L592" s="67">
        <v>6</v>
      </c>
      <c r="M592" s="67">
        <v>11</v>
      </c>
      <c r="N592" s="67">
        <v>13</v>
      </c>
      <c r="O592" s="67"/>
      <c r="P592" s="67"/>
      <c r="Q592" s="67"/>
      <c r="R592" s="67"/>
      <c r="S592" s="67"/>
      <c r="T592" s="67"/>
      <c r="U592" s="67"/>
      <c r="V592" s="67" t="s">
        <v>284</v>
      </c>
      <c r="W592" s="67" t="s">
        <v>284</v>
      </c>
      <c r="X592" s="67">
        <v>15</v>
      </c>
      <c r="Y592" s="67">
        <v>18</v>
      </c>
      <c r="Z592" s="67">
        <v>14</v>
      </c>
      <c r="AA592" s="67">
        <v>19</v>
      </c>
    </row>
    <row r="593" spans="1:27" x14ac:dyDescent="0.25">
      <c r="A593" s="67" t="s">
        <v>35</v>
      </c>
      <c r="B593" s="146" t="s">
        <v>266</v>
      </c>
      <c r="C593" s="67" t="s">
        <v>532</v>
      </c>
      <c r="D593" s="67" t="s">
        <v>284</v>
      </c>
      <c r="E593" s="67" t="s">
        <v>284</v>
      </c>
      <c r="F593" s="67">
        <v>9</v>
      </c>
      <c r="G593" s="67" t="s">
        <v>284</v>
      </c>
      <c r="H593" s="67"/>
      <c r="I593" s="67"/>
      <c r="J593" s="67" t="s">
        <v>284</v>
      </c>
      <c r="K593" s="67" t="s">
        <v>284</v>
      </c>
      <c r="L593" s="67">
        <v>3</v>
      </c>
      <c r="M593" s="67" t="s">
        <v>284</v>
      </c>
      <c r="N593" s="67">
        <v>4</v>
      </c>
      <c r="O593" s="67"/>
      <c r="P593" s="67"/>
      <c r="Q593" s="67"/>
      <c r="R593" s="67"/>
      <c r="S593" s="67"/>
      <c r="T593" s="67"/>
      <c r="U593" s="67"/>
      <c r="V593" s="67" t="s">
        <v>284</v>
      </c>
      <c r="W593" s="67" t="s">
        <v>284</v>
      </c>
      <c r="X593" s="67" t="s">
        <v>284</v>
      </c>
      <c r="Y593" s="67" t="s">
        <v>284</v>
      </c>
      <c r="Z593" s="67" t="s">
        <v>284</v>
      </c>
      <c r="AA593" s="67" t="s">
        <v>284</v>
      </c>
    </row>
    <row r="594" spans="1:27" ht="45" x14ac:dyDescent="0.25">
      <c r="A594" s="67" t="s">
        <v>35</v>
      </c>
      <c r="B594" s="146" t="s">
        <v>266</v>
      </c>
      <c r="C594" s="67" t="s">
        <v>533</v>
      </c>
      <c r="D594" s="67" t="s">
        <v>284</v>
      </c>
      <c r="E594" s="67" t="s">
        <v>284</v>
      </c>
      <c r="F594" s="67">
        <v>13</v>
      </c>
      <c r="G594" s="67">
        <v>4</v>
      </c>
      <c r="H594" s="67"/>
      <c r="I594" s="67"/>
      <c r="J594" s="67" t="s">
        <v>284</v>
      </c>
      <c r="K594" s="67" t="s">
        <v>284</v>
      </c>
      <c r="L594" s="67" t="s">
        <v>284</v>
      </c>
      <c r="M594" s="67">
        <v>2</v>
      </c>
      <c r="N594" s="67" t="s">
        <v>284</v>
      </c>
      <c r="O594" s="67"/>
      <c r="P594" s="67"/>
      <c r="Q594" s="67"/>
      <c r="R594" s="67"/>
      <c r="S594" s="67"/>
      <c r="T594" s="67"/>
      <c r="U594" s="67"/>
      <c r="V594" s="67" t="s">
        <v>284</v>
      </c>
      <c r="W594" s="67" t="s">
        <v>284</v>
      </c>
      <c r="X594" s="67" t="s">
        <v>284</v>
      </c>
      <c r="Y594" s="67" t="s">
        <v>284</v>
      </c>
      <c r="Z594" s="67" t="s">
        <v>284</v>
      </c>
      <c r="AA594" s="67" t="s">
        <v>284</v>
      </c>
    </row>
    <row r="595" spans="1:27" x14ac:dyDescent="0.25">
      <c r="A595" s="67" t="s">
        <v>35</v>
      </c>
      <c r="B595" s="146" t="s">
        <v>266</v>
      </c>
      <c r="C595" s="67" t="s">
        <v>534</v>
      </c>
      <c r="D595" s="67" t="s">
        <v>284</v>
      </c>
      <c r="E595" s="67" t="s">
        <v>284</v>
      </c>
      <c r="F595" s="67" t="s">
        <v>284</v>
      </c>
      <c r="G595" s="67" t="s">
        <v>284</v>
      </c>
      <c r="H595" s="67"/>
      <c r="I595" s="67"/>
      <c r="J595" s="67" t="s">
        <v>284</v>
      </c>
      <c r="K595" s="67" t="s">
        <v>284</v>
      </c>
      <c r="L595" s="67" t="s">
        <v>284</v>
      </c>
      <c r="M595" s="67" t="s">
        <v>284</v>
      </c>
      <c r="N595" s="67" t="s">
        <v>284</v>
      </c>
      <c r="O595" s="67"/>
      <c r="P595" s="67"/>
      <c r="Q595" s="67"/>
      <c r="R595" s="67"/>
      <c r="S595" s="67"/>
      <c r="T595" s="67"/>
      <c r="U595" s="67"/>
      <c r="V595" s="67" t="s">
        <v>284</v>
      </c>
      <c r="W595" s="67" t="s">
        <v>284</v>
      </c>
      <c r="X595" s="67">
        <v>2</v>
      </c>
      <c r="Y595" s="67" t="s">
        <v>284</v>
      </c>
      <c r="Z595" s="67" t="s">
        <v>284</v>
      </c>
      <c r="AA595" s="67" t="s">
        <v>284</v>
      </c>
    </row>
    <row r="596" spans="1:27" x14ac:dyDescent="0.25">
      <c r="A596" s="116" t="s">
        <v>35</v>
      </c>
      <c r="B596" s="169"/>
      <c r="C596" s="116" t="s">
        <v>184</v>
      </c>
      <c r="D596" s="116">
        <v>155</v>
      </c>
      <c r="E596" s="116">
        <v>156</v>
      </c>
      <c r="F596" s="116">
        <v>139</v>
      </c>
      <c r="G596" s="116">
        <v>76</v>
      </c>
      <c r="H596" s="116"/>
      <c r="I596" s="116"/>
      <c r="J596" s="116">
        <f>SUM(J561:J595)</f>
        <v>287</v>
      </c>
      <c r="K596" s="116">
        <f>SUM(K561:K595)</f>
        <v>356</v>
      </c>
      <c r="L596" s="116">
        <f>SUM(L561:L595)</f>
        <v>246</v>
      </c>
      <c r="M596" s="116">
        <f>SUM(M561:M595)</f>
        <v>135</v>
      </c>
      <c r="N596" s="116">
        <f>SUM(N578:N595)</f>
        <v>122</v>
      </c>
      <c r="O596" s="116"/>
      <c r="P596" s="116"/>
      <c r="Q596" s="116"/>
      <c r="R596" s="116"/>
      <c r="S596" s="116"/>
      <c r="T596" s="116"/>
      <c r="U596" s="116"/>
      <c r="V596" s="116">
        <f>SUM(V560:V595)</f>
        <v>20</v>
      </c>
      <c r="W596" s="116">
        <f>SUM(W545:W595)</f>
        <v>99</v>
      </c>
      <c r="X596" s="116">
        <f>SUM(X545:X595)</f>
        <v>194</v>
      </c>
      <c r="Y596" s="116">
        <f>SUM(Y545:Y595)</f>
        <v>173</v>
      </c>
      <c r="Z596" s="116">
        <f>SUM(Z545:Z595)</f>
        <v>132</v>
      </c>
      <c r="AA596" s="116">
        <f>SUM(AA582:AA595)</f>
        <v>110</v>
      </c>
    </row>
    <row r="597" spans="1:27" ht="45" x14ac:dyDescent="0.25">
      <c r="A597" s="67" t="s">
        <v>36</v>
      </c>
      <c r="B597" s="67" t="s">
        <v>185</v>
      </c>
      <c r="C597" s="67" t="s">
        <v>325</v>
      </c>
      <c r="D597" s="67">
        <v>16</v>
      </c>
      <c r="E597" s="67">
        <v>20</v>
      </c>
      <c r="F597" s="67">
        <v>20</v>
      </c>
      <c r="G597" s="67">
        <v>26</v>
      </c>
      <c r="H597" s="67"/>
      <c r="I597" s="67"/>
      <c r="J597" s="67">
        <v>81</v>
      </c>
      <c r="K597" s="67">
        <v>50</v>
      </c>
      <c r="L597" s="67">
        <v>41</v>
      </c>
      <c r="M597" s="67">
        <v>42</v>
      </c>
      <c r="N597" s="67"/>
      <c r="O597" s="67"/>
      <c r="P597" s="67">
        <v>11</v>
      </c>
      <c r="Q597" s="67">
        <v>28</v>
      </c>
      <c r="R597" s="67">
        <v>20</v>
      </c>
      <c r="S597" s="67">
        <v>27</v>
      </c>
      <c r="T597" s="67">
        <v>42</v>
      </c>
      <c r="U597" s="67"/>
      <c r="V597" s="67"/>
      <c r="W597" s="67"/>
      <c r="X597" s="67"/>
      <c r="Y597" s="67"/>
      <c r="Z597" s="67"/>
      <c r="AA597" s="67"/>
    </row>
    <row r="598" spans="1:27" x14ac:dyDescent="0.25">
      <c r="A598" s="67" t="s">
        <v>36</v>
      </c>
      <c r="B598" s="67" t="s">
        <v>185</v>
      </c>
      <c r="C598" s="67" t="s">
        <v>247</v>
      </c>
      <c r="D598" s="67"/>
      <c r="E598" s="67"/>
      <c r="F598" s="67"/>
      <c r="G598" s="67"/>
      <c r="H598" s="67"/>
      <c r="I598" s="67"/>
      <c r="J598" s="67">
        <v>45</v>
      </c>
      <c r="K598" s="67">
        <v>24</v>
      </c>
      <c r="L598" s="67">
        <v>13</v>
      </c>
      <c r="M598" s="67">
        <v>17</v>
      </c>
      <c r="N598" s="67"/>
      <c r="O598" s="67"/>
      <c r="P598" s="67">
        <v>12</v>
      </c>
      <c r="Q598" s="67">
        <v>10</v>
      </c>
      <c r="R598" s="67"/>
      <c r="S598" s="67"/>
      <c r="T598" s="67"/>
      <c r="U598" s="67"/>
      <c r="V598" s="67"/>
      <c r="W598" s="67"/>
      <c r="X598" s="67"/>
      <c r="Y598" s="67"/>
      <c r="Z598" s="67"/>
      <c r="AA598" s="67"/>
    </row>
    <row r="599" spans="1:27" ht="45" x14ac:dyDescent="0.25">
      <c r="A599" s="67" t="s">
        <v>36</v>
      </c>
      <c r="B599" s="67" t="s">
        <v>185</v>
      </c>
      <c r="C599" s="67" t="s">
        <v>326</v>
      </c>
      <c r="D599" s="67">
        <v>16</v>
      </c>
      <c r="E599" s="67">
        <v>24</v>
      </c>
      <c r="F599" s="67">
        <v>21</v>
      </c>
      <c r="G599" s="67">
        <v>20</v>
      </c>
      <c r="H599" s="67"/>
      <c r="I599" s="67"/>
      <c r="J599" s="67">
        <v>233</v>
      </c>
      <c r="K599" s="67">
        <v>83</v>
      </c>
      <c r="L599" s="67">
        <v>88</v>
      </c>
      <c r="M599" s="67">
        <v>68</v>
      </c>
      <c r="N599" s="67"/>
      <c r="O599" s="67"/>
      <c r="P599" s="67">
        <v>163</v>
      </c>
      <c r="Q599" s="67">
        <v>59</v>
      </c>
      <c r="R599" s="67">
        <v>69</v>
      </c>
      <c r="S599" s="67">
        <v>56</v>
      </c>
      <c r="T599" s="67">
        <v>52</v>
      </c>
      <c r="U599" s="67"/>
      <c r="V599" s="67"/>
      <c r="W599" s="67"/>
      <c r="X599" s="67"/>
      <c r="Y599" s="67"/>
      <c r="Z599" s="67"/>
      <c r="AA599" s="67"/>
    </row>
    <row r="600" spans="1:27" ht="60" x14ac:dyDescent="0.25">
      <c r="A600" s="67" t="s">
        <v>36</v>
      </c>
      <c r="B600" s="67" t="s">
        <v>185</v>
      </c>
      <c r="C600" s="67" t="s">
        <v>1017</v>
      </c>
      <c r="D600" s="67"/>
      <c r="E600" s="67"/>
      <c r="F600" s="67"/>
      <c r="G600" s="67"/>
      <c r="H600" s="67"/>
      <c r="I600" s="67"/>
      <c r="J600" s="67">
        <v>102</v>
      </c>
      <c r="K600" s="67">
        <v>20</v>
      </c>
      <c r="L600" s="67">
        <v>20</v>
      </c>
      <c r="M600" s="67">
        <v>19</v>
      </c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</row>
    <row r="601" spans="1:27" ht="45" x14ac:dyDescent="0.25">
      <c r="A601" s="67" t="s">
        <v>36</v>
      </c>
      <c r="B601" s="67" t="s">
        <v>185</v>
      </c>
      <c r="C601" s="67" t="s">
        <v>317</v>
      </c>
      <c r="D601" s="67">
        <v>15</v>
      </c>
      <c r="E601" s="67">
        <v>22</v>
      </c>
      <c r="F601" s="67">
        <v>24</v>
      </c>
      <c r="G601" s="67">
        <v>22</v>
      </c>
      <c r="H601" s="67"/>
      <c r="I601" s="67"/>
      <c r="J601" s="67">
        <v>234</v>
      </c>
      <c r="K601" s="67">
        <v>121</v>
      </c>
      <c r="L601" s="67">
        <v>86</v>
      </c>
      <c r="M601" s="67">
        <v>77</v>
      </c>
      <c r="N601" s="67"/>
      <c r="O601" s="67"/>
      <c r="P601" s="67">
        <v>848</v>
      </c>
      <c r="Q601" s="67">
        <v>57</v>
      </c>
      <c r="R601" s="67">
        <v>103</v>
      </c>
      <c r="S601" s="67">
        <v>252</v>
      </c>
      <c r="T601" s="67">
        <v>207</v>
      </c>
      <c r="U601" s="67"/>
      <c r="V601" s="67"/>
      <c r="W601" s="67"/>
      <c r="X601" s="67"/>
      <c r="Y601" s="67"/>
      <c r="Z601" s="67"/>
      <c r="AA601" s="67"/>
    </row>
    <row r="602" spans="1:27" x14ac:dyDescent="0.25">
      <c r="A602" s="67" t="s">
        <v>36</v>
      </c>
      <c r="B602" s="67" t="s">
        <v>185</v>
      </c>
      <c r="C602" s="67" t="s">
        <v>245</v>
      </c>
      <c r="D602" s="67"/>
      <c r="E602" s="67"/>
      <c r="F602" s="67"/>
      <c r="G602" s="67"/>
      <c r="H602" s="67"/>
      <c r="I602" s="67"/>
      <c r="J602" s="67">
        <v>109</v>
      </c>
      <c r="K602" s="67">
        <v>12</v>
      </c>
      <c r="L602" s="67">
        <v>21</v>
      </c>
      <c r="M602" s="67">
        <v>16</v>
      </c>
      <c r="N602" s="67"/>
      <c r="O602" s="67"/>
      <c r="P602" s="67"/>
      <c r="Q602" s="67"/>
      <c r="R602" s="67"/>
      <c r="S602" s="67"/>
      <c r="T602" s="67"/>
      <c r="U602" s="67"/>
      <c r="V602" s="67">
        <v>245</v>
      </c>
      <c r="W602" s="67">
        <v>6</v>
      </c>
      <c r="X602" s="67">
        <v>6</v>
      </c>
      <c r="Y602" s="67">
        <v>12</v>
      </c>
      <c r="Z602" s="67"/>
      <c r="AA602" s="67"/>
    </row>
    <row r="603" spans="1:27" ht="30" x14ac:dyDescent="0.25">
      <c r="A603" s="67" t="s">
        <v>36</v>
      </c>
      <c r="B603" s="67" t="s">
        <v>185</v>
      </c>
      <c r="C603" s="67" t="s">
        <v>950</v>
      </c>
      <c r="D603" s="67">
        <v>13</v>
      </c>
      <c r="E603" s="67">
        <v>15</v>
      </c>
      <c r="F603" s="67">
        <v>13</v>
      </c>
      <c r="G603" s="67"/>
      <c r="H603" s="67"/>
      <c r="I603" s="67"/>
      <c r="J603" s="67">
        <v>15</v>
      </c>
      <c r="K603" s="67">
        <v>1</v>
      </c>
      <c r="L603" s="67">
        <v>5</v>
      </c>
      <c r="M603" s="67"/>
      <c r="N603" s="67"/>
      <c r="O603" s="67"/>
      <c r="P603" s="67">
        <v>155</v>
      </c>
      <c r="Q603" s="67">
        <v>3</v>
      </c>
      <c r="R603" s="67">
        <v>14</v>
      </c>
      <c r="S603" s="67">
        <v>21</v>
      </c>
      <c r="T603" s="67">
        <v>15</v>
      </c>
      <c r="U603" s="67"/>
      <c r="V603" s="67"/>
      <c r="W603" s="67"/>
      <c r="X603" s="67"/>
      <c r="Y603" s="67"/>
      <c r="Z603" s="67"/>
      <c r="AA603" s="67"/>
    </row>
    <row r="604" spans="1:27" x14ac:dyDescent="0.25">
      <c r="A604" s="67" t="s">
        <v>36</v>
      </c>
      <c r="B604" s="67" t="s">
        <v>185</v>
      </c>
      <c r="C604" s="67" t="s">
        <v>480</v>
      </c>
      <c r="D604" s="67"/>
      <c r="E604" s="67"/>
      <c r="F604" s="67"/>
      <c r="G604" s="67">
        <v>12</v>
      </c>
      <c r="H604" s="67"/>
      <c r="I604" s="67"/>
      <c r="J604" s="67">
        <v>219</v>
      </c>
      <c r="K604" s="67">
        <v>57</v>
      </c>
      <c r="L604" s="67">
        <v>33</v>
      </c>
      <c r="M604" s="67">
        <v>28</v>
      </c>
      <c r="N604" s="67"/>
      <c r="O604" s="67"/>
      <c r="P604" s="67">
        <v>448</v>
      </c>
      <c r="Q604" s="67">
        <v>62</v>
      </c>
      <c r="R604" s="67">
        <v>100</v>
      </c>
      <c r="S604" s="67">
        <v>63</v>
      </c>
      <c r="T604" s="67">
        <v>72</v>
      </c>
      <c r="U604" s="67"/>
      <c r="V604" s="67"/>
      <c r="W604" s="67"/>
      <c r="X604" s="67"/>
      <c r="Y604" s="67"/>
      <c r="Z604" s="67"/>
      <c r="AA604" s="67"/>
    </row>
    <row r="605" spans="1:27" ht="45" x14ac:dyDescent="0.25">
      <c r="A605" s="67" t="s">
        <v>36</v>
      </c>
      <c r="B605" s="67" t="s">
        <v>185</v>
      </c>
      <c r="C605" s="67" t="s">
        <v>951</v>
      </c>
      <c r="D605" s="67">
        <v>12</v>
      </c>
      <c r="E605" s="67">
        <v>12</v>
      </c>
      <c r="F605" s="67">
        <v>12</v>
      </c>
      <c r="G605" s="67">
        <v>10</v>
      </c>
      <c r="H605" s="67"/>
      <c r="I605" s="67"/>
      <c r="J605" s="67">
        <v>14</v>
      </c>
      <c r="K605" s="67">
        <v>3</v>
      </c>
      <c r="L605" s="67">
        <v>2</v>
      </c>
      <c r="M605" s="67">
        <v>6</v>
      </c>
      <c r="N605" s="67"/>
      <c r="O605" s="67"/>
      <c r="P605" s="67">
        <v>86</v>
      </c>
      <c r="Q605" s="67">
        <v>7</v>
      </c>
      <c r="R605" s="67">
        <v>13</v>
      </c>
      <c r="S605" s="67">
        <v>18</v>
      </c>
      <c r="T605" s="67"/>
      <c r="U605" s="67"/>
      <c r="V605" s="67"/>
      <c r="W605" s="67"/>
      <c r="X605" s="67"/>
      <c r="Y605" s="67"/>
      <c r="Z605" s="67"/>
      <c r="AA605" s="67"/>
    </row>
    <row r="606" spans="1:27" ht="60" x14ac:dyDescent="0.25">
      <c r="A606" s="67" t="s">
        <v>36</v>
      </c>
      <c r="B606" s="67" t="s">
        <v>185</v>
      </c>
      <c r="C606" s="67" t="s">
        <v>952</v>
      </c>
      <c r="D606" s="67">
        <v>8</v>
      </c>
      <c r="E606" s="67">
        <v>6</v>
      </c>
      <c r="F606" s="67">
        <v>7</v>
      </c>
      <c r="G606" s="67">
        <v>5</v>
      </c>
      <c r="H606" s="67"/>
      <c r="I606" s="67"/>
      <c r="J606" s="67">
        <v>6</v>
      </c>
      <c r="K606" s="67">
        <v>1</v>
      </c>
      <c r="L606" s="67"/>
      <c r="M606" s="67">
        <v>2</v>
      </c>
      <c r="N606" s="67"/>
      <c r="O606" s="67"/>
      <c r="P606" s="67">
        <v>37</v>
      </c>
      <c r="Q606" s="67">
        <v>7</v>
      </c>
      <c r="R606" s="67"/>
      <c r="S606" s="67">
        <v>10</v>
      </c>
      <c r="T606" s="67"/>
      <c r="U606" s="67"/>
      <c r="V606" s="67"/>
      <c r="W606" s="67"/>
      <c r="X606" s="67"/>
      <c r="Y606" s="67"/>
      <c r="Z606" s="67"/>
      <c r="AA606" s="67"/>
    </row>
    <row r="607" spans="1:27" ht="30" x14ac:dyDescent="0.25">
      <c r="A607" s="67" t="s">
        <v>36</v>
      </c>
      <c r="B607" s="67" t="s">
        <v>185</v>
      </c>
      <c r="C607" s="67" t="s">
        <v>381</v>
      </c>
      <c r="D607" s="67"/>
      <c r="E607" s="67"/>
      <c r="F607" s="67"/>
      <c r="G607" s="67"/>
      <c r="H607" s="67"/>
      <c r="I607" s="67"/>
      <c r="J607" s="67">
        <v>22</v>
      </c>
      <c r="K607" s="67">
        <v>14</v>
      </c>
      <c r="L607" s="67">
        <v>21</v>
      </c>
      <c r="M607" s="67">
        <v>8</v>
      </c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</row>
    <row r="608" spans="1:27" x14ac:dyDescent="0.25">
      <c r="A608" s="67" t="s">
        <v>36</v>
      </c>
      <c r="B608" s="67" t="s">
        <v>185</v>
      </c>
      <c r="C608" s="67" t="s">
        <v>463</v>
      </c>
      <c r="D608" s="67"/>
      <c r="E608" s="67"/>
      <c r="F608" s="67"/>
      <c r="G608" s="67"/>
      <c r="H608" s="67"/>
      <c r="I608" s="67"/>
      <c r="J608" s="67">
        <v>87</v>
      </c>
      <c r="K608" s="67">
        <v>65</v>
      </c>
      <c r="L608" s="67">
        <v>56</v>
      </c>
      <c r="M608" s="67">
        <v>53</v>
      </c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</row>
    <row r="609" spans="1:27" ht="45" x14ac:dyDescent="0.25">
      <c r="A609" s="67" t="s">
        <v>36</v>
      </c>
      <c r="B609" s="67" t="s">
        <v>185</v>
      </c>
      <c r="C609" s="67" t="s">
        <v>1018</v>
      </c>
      <c r="D609" s="67">
        <v>25</v>
      </c>
      <c r="E609" s="67">
        <v>28</v>
      </c>
      <c r="F609" s="67">
        <v>27</v>
      </c>
      <c r="G609" s="67">
        <v>24</v>
      </c>
      <c r="H609" s="67"/>
      <c r="I609" s="67"/>
      <c r="J609" s="67">
        <v>429</v>
      </c>
      <c r="K609" s="67">
        <v>345</v>
      </c>
      <c r="L609" s="67">
        <v>272</v>
      </c>
      <c r="M609" s="67">
        <v>211</v>
      </c>
      <c r="N609" s="67"/>
      <c r="O609" s="67"/>
      <c r="P609" s="67"/>
      <c r="Q609" s="67"/>
      <c r="R609" s="67"/>
      <c r="S609" s="67"/>
      <c r="T609" s="67"/>
      <c r="U609" s="67"/>
      <c r="V609" s="67">
        <v>41</v>
      </c>
      <c r="W609" s="67"/>
      <c r="X609" s="67"/>
      <c r="Y609" s="67"/>
      <c r="Z609" s="67"/>
      <c r="AA609" s="67"/>
    </row>
    <row r="610" spans="1:27" ht="45" x14ac:dyDescent="0.25">
      <c r="A610" s="67" t="s">
        <v>36</v>
      </c>
      <c r="B610" s="67" t="s">
        <v>185</v>
      </c>
      <c r="C610" s="67" t="s">
        <v>954</v>
      </c>
      <c r="D610" s="67"/>
      <c r="E610" s="67"/>
      <c r="F610" s="67"/>
      <c r="G610" s="67"/>
      <c r="H610" s="67"/>
      <c r="I610" s="67"/>
      <c r="J610" s="67">
        <v>29</v>
      </c>
      <c r="K610" s="67">
        <v>30</v>
      </c>
      <c r="L610" s="67">
        <v>10</v>
      </c>
      <c r="M610" s="67">
        <v>7</v>
      </c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</row>
    <row r="611" spans="1:27" ht="30" x14ac:dyDescent="0.25">
      <c r="A611" s="67" t="s">
        <v>36</v>
      </c>
      <c r="B611" s="67" t="s">
        <v>185</v>
      </c>
      <c r="C611" s="67" t="s">
        <v>955</v>
      </c>
      <c r="D611" s="67"/>
      <c r="E611" s="67"/>
      <c r="F611" s="67"/>
      <c r="G611" s="67"/>
      <c r="H611" s="67"/>
      <c r="I611" s="67"/>
      <c r="J611" s="67">
        <v>155</v>
      </c>
      <c r="K611" s="67">
        <v>152</v>
      </c>
      <c r="L611" s="67">
        <v>112</v>
      </c>
      <c r="M611" s="67">
        <v>92</v>
      </c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</row>
    <row r="612" spans="1:27" x14ac:dyDescent="0.25">
      <c r="A612" s="67" t="s">
        <v>36</v>
      </c>
      <c r="B612" s="67" t="s">
        <v>185</v>
      </c>
      <c r="C612" s="67" t="s">
        <v>956</v>
      </c>
      <c r="D612" s="67"/>
      <c r="E612" s="67"/>
      <c r="F612" s="67"/>
      <c r="G612" s="67"/>
      <c r="H612" s="67"/>
      <c r="I612" s="67"/>
      <c r="J612" s="67">
        <v>128</v>
      </c>
      <c r="K612" s="67">
        <v>148</v>
      </c>
      <c r="L612" s="67">
        <v>101</v>
      </c>
      <c r="M612" s="67">
        <v>66</v>
      </c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</row>
    <row r="613" spans="1:27" x14ac:dyDescent="0.25">
      <c r="A613" s="67" t="s">
        <v>36</v>
      </c>
      <c r="B613" s="67" t="s">
        <v>185</v>
      </c>
      <c r="C613" s="67" t="s">
        <v>260</v>
      </c>
      <c r="D613" s="67"/>
      <c r="E613" s="67"/>
      <c r="F613" s="67"/>
      <c r="G613" s="67"/>
      <c r="H613" s="67"/>
      <c r="I613" s="67"/>
      <c r="J613" s="67">
        <v>48</v>
      </c>
      <c r="K613" s="67">
        <v>42</v>
      </c>
      <c r="L613" s="67">
        <v>43</v>
      </c>
      <c r="M613" s="67">
        <v>31</v>
      </c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</row>
    <row r="614" spans="1:27" ht="30" x14ac:dyDescent="0.25">
      <c r="A614" s="67" t="s">
        <v>36</v>
      </c>
      <c r="B614" s="67" t="s">
        <v>185</v>
      </c>
      <c r="C614" s="67" t="s">
        <v>314</v>
      </c>
      <c r="D614" s="67">
        <v>15</v>
      </c>
      <c r="E614" s="67">
        <v>14</v>
      </c>
      <c r="F614" s="67">
        <v>21</v>
      </c>
      <c r="G614" s="67">
        <v>17</v>
      </c>
      <c r="H614" s="67"/>
      <c r="I614" s="67"/>
      <c r="J614" s="67">
        <v>51</v>
      </c>
      <c r="K614" s="67">
        <v>8</v>
      </c>
      <c r="L614" s="67">
        <v>17</v>
      </c>
      <c r="M614" s="67">
        <v>8</v>
      </c>
      <c r="N614" s="67"/>
      <c r="O614" s="67"/>
      <c r="P614" s="67">
        <v>63</v>
      </c>
      <c r="Q614" s="67">
        <v>11</v>
      </c>
      <c r="R614" s="67"/>
      <c r="S614" s="67">
        <v>9</v>
      </c>
      <c r="T614" s="67">
        <v>7</v>
      </c>
      <c r="U614" s="67"/>
      <c r="V614" s="67"/>
      <c r="W614" s="67"/>
      <c r="X614" s="67"/>
      <c r="Y614" s="67"/>
      <c r="Z614" s="67"/>
      <c r="AA614" s="67"/>
    </row>
    <row r="615" spans="1:27" ht="30" x14ac:dyDescent="0.25">
      <c r="A615" s="67" t="s">
        <v>36</v>
      </c>
      <c r="B615" s="67" t="s">
        <v>185</v>
      </c>
      <c r="C615" s="67" t="s">
        <v>315</v>
      </c>
      <c r="D615" s="67">
        <v>13</v>
      </c>
      <c r="E615" s="67">
        <v>13</v>
      </c>
      <c r="F615" s="67">
        <v>12</v>
      </c>
      <c r="G615" s="67">
        <v>17</v>
      </c>
      <c r="H615" s="67"/>
      <c r="I615" s="67"/>
      <c r="J615" s="67">
        <v>19</v>
      </c>
      <c r="K615" s="67"/>
      <c r="L615" s="67"/>
      <c r="M615" s="67"/>
      <c r="N615" s="67"/>
      <c r="O615" s="67"/>
      <c r="P615" s="67">
        <v>80</v>
      </c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</row>
    <row r="616" spans="1:27" ht="30" x14ac:dyDescent="0.25">
      <c r="A616" s="67" t="s">
        <v>36</v>
      </c>
      <c r="B616" s="67" t="s">
        <v>185</v>
      </c>
      <c r="C616" s="67" t="s">
        <v>375</v>
      </c>
      <c r="D616" s="67">
        <v>24</v>
      </c>
      <c r="E616" s="67">
        <v>26</v>
      </c>
      <c r="F616" s="67">
        <v>22</v>
      </c>
      <c r="G616" s="67">
        <v>23</v>
      </c>
      <c r="H616" s="67"/>
      <c r="I616" s="67"/>
      <c r="J616" s="67">
        <v>38</v>
      </c>
      <c r="K616" s="67">
        <v>16</v>
      </c>
      <c r="L616" s="67">
        <v>4</v>
      </c>
      <c r="M616" s="67">
        <v>18</v>
      </c>
      <c r="N616" s="67"/>
      <c r="O616" s="67"/>
      <c r="P616" s="67">
        <v>40</v>
      </c>
      <c r="Q616" s="67"/>
      <c r="R616" s="67">
        <v>10</v>
      </c>
      <c r="S616" s="67">
        <v>15</v>
      </c>
      <c r="T616" s="67"/>
      <c r="U616" s="67"/>
      <c r="V616" s="67"/>
      <c r="W616" s="67"/>
      <c r="X616" s="67"/>
      <c r="Y616" s="67"/>
      <c r="Z616" s="67"/>
      <c r="AA616" s="67"/>
    </row>
    <row r="617" spans="1:27" x14ac:dyDescent="0.25">
      <c r="A617" s="67" t="s">
        <v>36</v>
      </c>
      <c r="B617" s="67" t="s">
        <v>185</v>
      </c>
      <c r="C617" s="67" t="s">
        <v>1019</v>
      </c>
      <c r="D617" s="67"/>
      <c r="E617" s="67"/>
      <c r="F617" s="67"/>
      <c r="G617" s="67"/>
      <c r="H617" s="67"/>
      <c r="I617" s="67"/>
      <c r="J617" s="67">
        <v>26</v>
      </c>
      <c r="K617" s="67">
        <v>11</v>
      </c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</row>
    <row r="618" spans="1:27" ht="30" x14ac:dyDescent="0.25">
      <c r="A618" s="67" t="s">
        <v>36</v>
      </c>
      <c r="B618" s="67" t="s">
        <v>185</v>
      </c>
      <c r="C618" s="67" t="s">
        <v>958</v>
      </c>
      <c r="D618" s="67"/>
      <c r="E618" s="67"/>
      <c r="F618" s="67"/>
      <c r="G618" s="67"/>
      <c r="H618" s="67"/>
      <c r="I618" s="67"/>
      <c r="J618" s="67">
        <v>16</v>
      </c>
      <c r="K618" s="67">
        <v>24</v>
      </c>
      <c r="L618" s="67">
        <v>14</v>
      </c>
      <c r="M618" s="67">
        <v>12</v>
      </c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</row>
    <row r="619" spans="1:27" x14ac:dyDescent="0.25">
      <c r="A619" s="67" t="s">
        <v>36</v>
      </c>
      <c r="B619" s="67" t="s">
        <v>185</v>
      </c>
      <c r="C619" s="67" t="s">
        <v>684</v>
      </c>
      <c r="D619" s="67">
        <v>24</v>
      </c>
      <c r="E619" s="67">
        <v>24</v>
      </c>
      <c r="F619" s="67">
        <v>23</v>
      </c>
      <c r="G619" s="67">
        <v>21</v>
      </c>
      <c r="H619" s="67"/>
      <c r="I619" s="67"/>
      <c r="J619" s="67">
        <v>39</v>
      </c>
      <c r="K619" s="67">
        <v>23</v>
      </c>
      <c r="L619" s="67">
        <v>12</v>
      </c>
      <c r="M619" s="67">
        <v>11</v>
      </c>
      <c r="N619" s="67"/>
      <c r="O619" s="67"/>
      <c r="P619" s="67">
        <v>39</v>
      </c>
      <c r="Q619" s="67">
        <v>10</v>
      </c>
      <c r="R619" s="67">
        <v>35</v>
      </c>
      <c r="S619" s="67">
        <v>45</v>
      </c>
      <c r="T619" s="67">
        <v>20</v>
      </c>
      <c r="U619" s="67"/>
      <c r="V619" s="67"/>
      <c r="W619" s="67"/>
      <c r="X619" s="67"/>
      <c r="Y619" s="67"/>
      <c r="Z619" s="67"/>
      <c r="AA619" s="67"/>
    </row>
    <row r="620" spans="1:27" ht="30" x14ac:dyDescent="0.25">
      <c r="A620" s="67" t="s">
        <v>36</v>
      </c>
      <c r="B620" s="67" t="s">
        <v>185</v>
      </c>
      <c r="C620" s="67" t="s">
        <v>959</v>
      </c>
      <c r="D620" s="67">
        <v>25</v>
      </c>
      <c r="E620" s="67">
        <v>28</v>
      </c>
      <c r="F620" s="67">
        <v>30</v>
      </c>
      <c r="G620" s="67">
        <v>27</v>
      </c>
      <c r="H620" s="67"/>
      <c r="I620" s="67"/>
      <c r="J620" s="67">
        <v>97</v>
      </c>
      <c r="K620" s="67">
        <v>55</v>
      </c>
      <c r="L620" s="67">
        <v>38</v>
      </c>
      <c r="M620" s="67">
        <v>35</v>
      </c>
      <c r="N620" s="67"/>
      <c r="O620" s="67"/>
      <c r="P620" s="67">
        <v>65</v>
      </c>
      <c r="Q620" s="67">
        <v>14</v>
      </c>
      <c r="R620" s="67">
        <v>52</v>
      </c>
      <c r="S620" s="67">
        <v>45</v>
      </c>
      <c r="T620" s="67">
        <v>47</v>
      </c>
      <c r="U620" s="67"/>
      <c r="V620" s="67"/>
      <c r="W620" s="67"/>
      <c r="X620" s="67"/>
      <c r="Y620" s="67"/>
      <c r="Z620" s="67"/>
      <c r="AA620" s="67"/>
    </row>
    <row r="621" spans="1:27" ht="90" x14ac:dyDescent="0.25">
      <c r="A621" s="67" t="s">
        <v>36</v>
      </c>
      <c r="B621" s="67" t="s">
        <v>185</v>
      </c>
      <c r="C621" s="67" t="s">
        <v>960</v>
      </c>
      <c r="D621" s="67">
        <v>20</v>
      </c>
      <c r="E621" s="67">
        <v>19</v>
      </c>
      <c r="F621" s="67">
        <v>18</v>
      </c>
      <c r="G621" s="67">
        <v>12</v>
      </c>
      <c r="H621" s="67"/>
      <c r="I621" s="67"/>
      <c r="J621" s="67">
        <v>22</v>
      </c>
      <c r="K621" s="67">
        <v>8</v>
      </c>
      <c r="L621" s="67">
        <v>3</v>
      </c>
      <c r="M621" s="67">
        <v>5</v>
      </c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</row>
    <row r="622" spans="1:27" ht="90" x14ac:dyDescent="0.25">
      <c r="A622" s="67" t="s">
        <v>36</v>
      </c>
      <c r="B622" s="67" t="s">
        <v>185</v>
      </c>
      <c r="C622" s="67" t="s">
        <v>1020</v>
      </c>
      <c r="D622" s="67">
        <v>20</v>
      </c>
      <c r="E622" s="67">
        <v>22</v>
      </c>
      <c r="F622" s="67">
        <v>16</v>
      </c>
      <c r="G622" s="67">
        <v>21</v>
      </c>
      <c r="H622" s="67"/>
      <c r="I622" s="67"/>
      <c r="J622" s="67">
        <v>57</v>
      </c>
      <c r="K622" s="67">
        <v>22</v>
      </c>
      <c r="L622" s="67">
        <v>16</v>
      </c>
      <c r="M622" s="67">
        <v>18</v>
      </c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</row>
    <row r="623" spans="1:27" ht="30" x14ac:dyDescent="0.25">
      <c r="A623" s="67" t="s">
        <v>36</v>
      </c>
      <c r="B623" s="67" t="s">
        <v>185</v>
      </c>
      <c r="C623" s="67" t="s">
        <v>964</v>
      </c>
      <c r="D623" s="67">
        <v>13</v>
      </c>
      <c r="E623" s="67">
        <v>13</v>
      </c>
      <c r="F623" s="67">
        <v>14</v>
      </c>
      <c r="G623" s="67">
        <v>13</v>
      </c>
      <c r="H623" s="67"/>
      <c r="I623" s="67"/>
      <c r="J623" s="67">
        <v>18</v>
      </c>
      <c r="K623" s="67">
        <v>5</v>
      </c>
      <c r="L623" s="67">
        <v>1</v>
      </c>
      <c r="M623" s="67">
        <v>6</v>
      </c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</row>
    <row r="624" spans="1:27" ht="30" x14ac:dyDescent="0.25">
      <c r="A624" s="67" t="s">
        <v>36</v>
      </c>
      <c r="B624" s="67" t="s">
        <v>185</v>
      </c>
      <c r="C624" s="67" t="s">
        <v>966</v>
      </c>
      <c r="D624" s="67">
        <v>9</v>
      </c>
      <c r="E624" s="67">
        <v>8</v>
      </c>
      <c r="F624" s="67">
        <v>7</v>
      </c>
      <c r="G624" s="67"/>
      <c r="H624" s="67"/>
      <c r="I624" s="67"/>
      <c r="J624" s="67">
        <v>24</v>
      </c>
      <c r="K624" s="67">
        <v>15</v>
      </c>
      <c r="L624" s="67">
        <v>10</v>
      </c>
      <c r="M624" s="67">
        <v>16</v>
      </c>
      <c r="N624" s="67"/>
      <c r="O624" s="67"/>
      <c r="P624" s="67">
        <v>42</v>
      </c>
      <c r="Q624" s="67">
        <v>13</v>
      </c>
      <c r="R624" s="67">
        <v>27</v>
      </c>
      <c r="S624" s="67">
        <v>18</v>
      </c>
      <c r="T624" s="67">
        <v>22</v>
      </c>
      <c r="U624" s="67"/>
      <c r="V624" s="67"/>
      <c r="W624" s="67"/>
      <c r="X624" s="67"/>
      <c r="Y624" s="67"/>
      <c r="Z624" s="67"/>
      <c r="AA624" s="67"/>
    </row>
    <row r="625" spans="1:27" ht="30" x14ac:dyDescent="0.25">
      <c r="A625" s="67" t="s">
        <v>36</v>
      </c>
      <c r="B625" s="67" t="s">
        <v>185</v>
      </c>
      <c r="C625" s="67" t="s">
        <v>1021</v>
      </c>
      <c r="D625" s="67">
        <v>13</v>
      </c>
      <c r="E625" s="67">
        <v>11</v>
      </c>
      <c r="F625" s="67">
        <v>11</v>
      </c>
      <c r="G625" s="67">
        <v>13</v>
      </c>
      <c r="H625" s="67"/>
      <c r="I625" s="67"/>
      <c r="J625" s="67">
        <v>113</v>
      </c>
      <c r="K625" s="67">
        <v>12</v>
      </c>
      <c r="L625" s="67">
        <v>8</v>
      </c>
      <c r="M625" s="67">
        <v>5</v>
      </c>
      <c r="N625" s="67"/>
      <c r="O625" s="67"/>
      <c r="P625" s="67">
        <v>245</v>
      </c>
      <c r="Q625" s="67">
        <v>17</v>
      </c>
      <c r="R625" s="67">
        <v>24</v>
      </c>
      <c r="S625" s="67">
        <v>22</v>
      </c>
      <c r="T625" s="67">
        <v>38</v>
      </c>
      <c r="U625" s="67"/>
      <c r="V625" s="67"/>
      <c r="W625" s="67"/>
      <c r="X625" s="67"/>
      <c r="Y625" s="67"/>
      <c r="Z625" s="67"/>
      <c r="AA625" s="67"/>
    </row>
    <row r="626" spans="1:27" ht="30" x14ac:dyDescent="0.25">
      <c r="A626" s="67" t="s">
        <v>36</v>
      </c>
      <c r="B626" s="67" t="s">
        <v>185</v>
      </c>
      <c r="C626" s="67" t="s">
        <v>968</v>
      </c>
      <c r="D626" s="67">
        <v>8</v>
      </c>
      <c r="E626" s="67">
        <v>8</v>
      </c>
      <c r="F626" s="67">
        <v>13</v>
      </c>
      <c r="G626" s="67">
        <v>13</v>
      </c>
      <c r="H626" s="67"/>
      <c r="I626" s="67"/>
      <c r="J626" s="67">
        <v>46</v>
      </c>
      <c r="K626" s="67">
        <v>7</v>
      </c>
      <c r="L626" s="67">
        <v>6</v>
      </c>
      <c r="M626" s="67">
        <v>3</v>
      </c>
      <c r="N626" s="67"/>
      <c r="O626" s="67"/>
      <c r="P626" s="67">
        <v>49</v>
      </c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</row>
    <row r="627" spans="1:27" ht="45" x14ac:dyDescent="0.25">
      <c r="A627" s="67" t="s">
        <v>36</v>
      </c>
      <c r="B627" s="67" t="s">
        <v>185</v>
      </c>
      <c r="C627" s="67" t="s">
        <v>1022</v>
      </c>
      <c r="D627" s="67"/>
      <c r="E627" s="67"/>
      <c r="F627" s="67"/>
      <c r="G627" s="67"/>
      <c r="H627" s="67"/>
      <c r="I627" s="67"/>
      <c r="J627" s="67"/>
      <c r="K627" s="67"/>
      <c r="L627" s="67"/>
      <c r="M627" s="67">
        <v>18</v>
      </c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</row>
    <row r="628" spans="1:27" ht="30" x14ac:dyDescent="0.25">
      <c r="A628" s="67" t="s">
        <v>36</v>
      </c>
      <c r="B628" s="67" t="s">
        <v>185</v>
      </c>
      <c r="C628" s="67" t="s">
        <v>970</v>
      </c>
      <c r="D628" s="67">
        <v>10</v>
      </c>
      <c r="E628" s="67">
        <v>11</v>
      </c>
      <c r="F628" s="67">
        <v>12</v>
      </c>
      <c r="G628" s="67">
        <v>16</v>
      </c>
      <c r="H628" s="67"/>
      <c r="I628" s="67"/>
      <c r="J628" s="67">
        <v>21</v>
      </c>
      <c r="K628" s="67">
        <v>6</v>
      </c>
      <c r="L628" s="67">
        <v>3</v>
      </c>
      <c r="M628" s="67">
        <v>3</v>
      </c>
      <c r="N628" s="67"/>
      <c r="O628" s="67"/>
      <c r="P628" s="67">
        <v>55</v>
      </c>
      <c r="Q628" s="67"/>
      <c r="R628" s="67">
        <v>14</v>
      </c>
      <c r="S628" s="67"/>
      <c r="T628" s="67"/>
      <c r="U628" s="67"/>
      <c r="V628" s="67"/>
      <c r="W628" s="67"/>
      <c r="X628" s="67"/>
      <c r="Y628" s="67"/>
      <c r="Z628" s="67"/>
      <c r="AA628" s="67"/>
    </row>
    <row r="629" spans="1:27" x14ac:dyDescent="0.25">
      <c r="A629" s="67" t="s">
        <v>36</v>
      </c>
      <c r="B629" s="67" t="s">
        <v>185</v>
      </c>
      <c r="C629" s="67" t="s">
        <v>972</v>
      </c>
      <c r="D629" s="67"/>
      <c r="E629" s="67"/>
      <c r="F629" s="67"/>
      <c r="G629" s="67"/>
      <c r="H629" s="67"/>
      <c r="I629" s="67"/>
      <c r="J629" s="67">
        <v>16</v>
      </c>
      <c r="K629" s="67">
        <v>16</v>
      </c>
      <c r="L629" s="67">
        <v>13</v>
      </c>
      <c r="M629" s="67">
        <v>16</v>
      </c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</row>
    <row r="630" spans="1:27" x14ac:dyDescent="0.25">
      <c r="A630" s="67" t="s">
        <v>36</v>
      </c>
      <c r="B630" s="67" t="s">
        <v>185</v>
      </c>
      <c r="C630" s="67" t="s">
        <v>971</v>
      </c>
      <c r="D630" s="67"/>
      <c r="E630" s="67"/>
      <c r="F630" s="67"/>
      <c r="G630" s="67"/>
      <c r="H630" s="67"/>
      <c r="I630" s="67"/>
      <c r="J630" s="67">
        <v>42</v>
      </c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</row>
    <row r="631" spans="1:27" x14ac:dyDescent="0.25">
      <c r="A631" s="67" t="s">
        <v>36</v>
      </c>
      <c r="B631" s="67" t="s">
        <v>185</v>
      </c>
      <c r="C631" s="67" t="s">
        <v>219</v>
      </c>
      <c r="D631" s="67">
        <v>10</v>
      </c>
      <c r="E631" s="67">
        <v>16</v>
      </c>
      <c r="F631" s="67"/>
      <c r="G631" s="67">
        <v>1</v>
      </c>
      <c r="H631" s="67"/>
      <c r="I631" s="67"/>
      <c r="J631" s="67">
        <v>30</v>
      </c>
      <c r="K631" s="67">
        <v>27</v>
      </c>
      <c r="L631" s="67">
        <v>11</v>
      </c>
      <c r="M631" s="67">
        <v>13</v>
      </c>
      <c r="N631" s="67"/>
      <c r="O631" s="67"/>
      <c r="P631" s="67">
        <v>12</v>
      </c>
      <c r="Q631" s="67"/>
      <c r="R631" s="67">
        <v>14</v>
      </c>
      <c r="S631" s="67"/>
      <c r="T631" s="67"/>
      <c r="U631" s="67"/>
      <c r="V631" s="67"/>
      <c r="W631" s="67"/>
      <c r="X631" s="67"/>
      <c r="Y631" s="67"/>
      <c r="Z631" s="67"/>
      <c r="AA631" s="67"/>
    </row>
    <row r="632" spans="1:27" ht="30" x14ac:dyDescent="0.25">
      <c r="A632" s="67" t="s">
        <v>36</v>
      </c>
      <c r="B632" s="67" t="s">
        <v>185</v>
      </c>
      <c r="C632" s="67" t="s">
        <v>321</v>
      </c>
      <c r="D632" s="67">
        <v>21</v>
      </c>
      <c r="E632" s="67">
        <v>11</v>
      </c>
      <c r="F632" s="67">
        <v>10</v>
      </c>
      <c r="G632" s="67">
        <v>9</v>
      </c>
      <c r="H632" s="67"/>
      <c r="I632" s="67"/>
      <c r="J632" s="67">
        <v>110</v>
      </c>
      <c r="K632" s="67">
        <v>26</v>
      </c>
      <c r="L632" s="67">
        <v>11</v>
      </c>
      <c r="M632" s="67">
        <v>15</v>
      </c>
      <c r="N632" s="67"/>
      <c r="O632" s="67"/>
      <c r="P632" s="67">
        <v>95</v>
      </c>
      <c r="Q632" s="67">
        <v>11</v>
      </c>
      <c r="R632" s="67">
        <v>10</v>
      </c>
      <c r="S632" s="67">
        <v>10</v>
      </c>
      <c r="T632" s="67">
        <v>21</v>
      </c>
      <c r="U632" s="67"/>
      <c r="V632" s="67"/>
      <c r="W632" s="67"/>
      <c r="X632" s="67"/>
      <c r="Y632" s="67"/>
      <c r="Z632" s="67"/>
      <c r="AA632" s="67"/>
    </row>
    <row r="633" spans="1:27" ht="30" x14ac:dyDescent="0.25">
      <c r="A633" s="67" t="s">
        <v>36</v>
      </c>
      <c r="B633" s="67" t="s">
        <v>185</v>
      </c>
      <c r="C633" s="67" t="s">
        <v>270</v>
      </c>
      <c r="D633" s="67"/>
      <c r="E633" s="67"/>
      <c r="F633" s="67"/>
      <c r="G633" s="67"/>
      <c r="H633" s="67"/>
      <c r="I633" s="67"/>
      <c r="J633" s="67">
        <v>40</v>
      </c>
      <c r="K633" s="67">
        <v>52</v>
      </c>
      <c r="L633" s="67">
        <v>58</v>
      </c>
      <c r="M633" s="67">
        <v>24</v>
      </c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</row>
    <row r="634" spans="1:27" x14ac:dyDescent="0.25">
      <c r="A634" s="67" t="s">
        <v>36</v>
      </c>
      <c r="B634" s="67" t="s">
        <v>185</v>
      </c>
      <c r="C634" s="67" t="s">
        <v>190</v>
      </c>
      <c r="D634" s="67"/>
      <c r="E634" s="67"/>
      <c r="F634" s="67"/>
      <c r="G634" s="67"/>
      <c r="H634" s="67"/>
      <c r="I634" s="67"/>
      <c r="J634" s="67">
        <v>285</v>
      </c>
      <c r="K634" s="67">
        <v>86</v>
      </c>
      <c r="L634" s="67">
        <v>82</v>
      </c>
      <c r="M634" s="67">
        <v>84</v>
      </c>
      <c r="N634" s="67"/>
      <c r="O634" s="67"/>
      <c r="P634" s="67">
        <v>154</v>
      </c>
      <c r="Q634" s="67">
        <v>60</v>
      </c>
      <c r="R634" s="67">
        <v>211</v>
      </c>
      <c r="S634" s="67">
        <v>226</v>
      </c>
      <c r="T634" s="67">
        <v>185</v>
      </c>
      <c r="U634" s="67"/>
      <c r="V634" s="67"/>
      <c r="W634" s="67"/>
      <c r="X634" s="67"/>
      <c r="Y634" s="67"/>
      <c r="Z634" s="67"/>
      <c r="AA634" s="67"/>
    </row>
    <row r="635" spans="1:27" x14ac:dyDescent="0.25">
      <c r="A635" s="67" t="s">
        <v>36</v>
      </c>
      <c r="B635" s="67" t="s">
        <v>185</v>
      </c>
      <c r="C635" s="67" t="s">
        <v>974</v>
      </c>
      <c r="D635" s="67"/>
      <c r="E635" s="67"/>
      <c r="F635" s="67"/>
      <c r="G635" s="67"/>
      <c r="H635" s="67"/>
      <c r="I635" s="67"/>
      <c r="J635" s="67">
        <v>31</v>
      </c>
      <c r="K635" s="67"/>
      <c r="L635" s="67">
        <v>14</v>
      </c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</row>
    <row r="636" spans="1:27" x14ac:dyDescent="0.25">
      <c r="A636" s="67" t="s">
        <v>36</v>
      </c>
      <c r="B636" s="67" t="s">
        <v>185</v>
      </c>
      <c r="C636" s="67" t="s">
        <v>976</v>
      </c>
      <c r="D636" s="67">
        <v>10</v>
      </c>
      <c r="E636" s="67">
        <v>10</v>
      </c>
      <c r="F636" s="67">
        <v>16</v>
      </c>
      <c r="G636" s="67">
        <v>14</v>
      </c>
      <c r="H636" s="67"/>
      <c r="I636" s="67"/>
      <c r="J636" s="67">
        <v>12</v>
      </c>
      <c r="K636" s="67">
        <v>19</v>
      </c>
      <c r="L636" s="67">
        <v>20</v>
      </c>
      <c r="M636" s="67">
        <v>20</v>
      </c>
      <c r="N636" s="67"/>
      <c r="O636" s="67"/>
      <c r="P636" s="67"/>
      <c r="Q636" s="67"/>
      <c r="R636" s="67">
        <v>13</v>
      </c>
      <c r="S636" s="67">
        <v>16</v>
      </c>
      <c r="T636" s="67">
        <v>6</v>
      </c>
      <c r="U636" s="67"/>
      <c r="V636" s="67"/>
      <c r="W636" s="67"/>
      <c r="X636" s="67"/>
      <c r="Y636" s="67"/>
      <c r="Z636" s="67"/>
      <c r="AA636" s="67"/>
    </row>
    <row r="637" spans="1:27" ht="45" x14ac:dyDescent="0.25">
      <c r="A637" s="67" t="s">
        <v>36</v>
      </c>
      <c r="B637" s="67" t="s">
        <v>185</v>
      </c>
      <c r="C637" s="67" t="s">
        <v>977</v>
      </c>
      <c r="D637" s="67"/>
      <c r="E637" s="67"/>
      <c r="F637" s="67"/>
      <c r="G637" s="67"/>
      <c r="H637" s="67"/>
      <c r="I637" s="67"/>
      <c r="J637" s="67">
        <v>123</v>
      </c>
      <c r="K637" s="67">
        <v>42</v>
      </c>
      <c r="L637" s="67">
        <v>32</v>
      </c>
      <c r="M637" s="67">
        <v>32</v>
      </c>
      <c r="N637" s="67"/>
      <c r="O637" s="67"/>
      <c r="P637" s="67">
        <v>242</v>
      </c>
      <c r="Q637" s="67">
        <v>10</v>
      </c>
      <c r="R637" s="67">
        <v>26</v>
      </c>
      <c r="S637" s="67">
        <v>80</v>
      </c>
      <c r="T637" s="67">
        <v>104</v>
      </c>
      <c r="U637" s="67"/>
      <c r="V637" s="67"/>
      <c r="W637" s="67"/>
      <c r="X637" s="67"/>
      <c r="Y637" s="67"/>
      <c r="Z637" s="67"/>
      <c r="AA637" s="67"/>
    </row>
    <row r="638" spans="1:27" ht="30" x14ac:dyDescent="0.25">
      <c r="A638" s="67" t="s">
        <v>36</v>
      </c>
      <c r="B638" s="67" t="s">
        <v>185</v>
      </c>
      <c r="C638" s="67" t="s">
        <v>978</v>
      </c>
      <c r="D638" s="67"/>
      <c r="E638" s="67"/>
      <c r="F638" s="67"/>
      <c r="G638" s="67"/>
      <c r="H638" s="67"/>
      <c r="I638" s="67"/>
      <c r="J638" s="67">
        <v>202</v>
      </c>
      <c r="K638" s="67">
        <v>94</v>
      </c>
      <c r="L638" s="67">
        <v>64</v>
      </c>
      <c r="M638" s="67">
        <v>83</v>
      </c>
      <c r="N638" s="67"/>
      <c r="O638" s="67"/>
      <c r="P638" s="67">
        <v>179</v>
      </c>
      <c r="Q638" s="67">
        <v>50</v>
      </c>
      <c r="R638" s="67">
        <v>100</v>
      </c>
      <c r="S638" s="67">
        <v>194</v>
      </c>
      <c r="T638" s="67">
        <v>205</v>
      </c>
      <c r="U638" s="67"/>
      <c r="V638" s="67"/>
      <c r="W638" s="67"/>
      <c r="X638" s="67"/>
      <c r="Y638" s="67"/>
      <c r="Z638" s="67"/>
      <c r="AA638" s="67"/>
    </row>
    <row r="639" spans="1:27" ht="30" x14ac:dyDescent="0.25">
      <c r="A639" s="67" t="s">
        <v>36</v>
      </c>
      <c r="B639" s="67" t="s">
        <v>185</v>
      </c>
      <c r="C639" s="67" t="s">
        <v>335</v>
      </c>
      <c r="D639" s="67"/>
      <c r="E639" s="67"/>
      <c r="F639" s="67"/>
      <c r="G639" s="67"/>
      <c r="H639" s="67"/>
      <c r="I639" s="67"/>
      <c r="J639" s="67">
        <v>179</v>
      </c>
      <c r="K639" s="67">
        <v>70</v>
      </c>
      <c r="L639" s="67">
        <v>60</v>
      </c>
      <c r="M639" s="67">
        <v>57</v>
      </c>
      <c r="N639" s="67"/>
      <c r="O639" s="67"/>
      <c r="P639" s="67">
        <v>219</v>
      </c>
      <c r="Q639" s="67">
        <v>30</v>
      </c>
      <c r="R639" s="67">
        <v>100</v>
      </c>
      <c r="S639" s="67">
        <v>137</v>
      </c>
      <c r="T639" s="67">
        <v>144</v>
      </c>
      <c r="U639" s="67"/>
      <c r="V639" s="67"/>
      <c r="W639" s="67"/>
      <c r="X639" s="67"/>
      <c r="Y639" s="67"/>
      <c r="Z639" s="67"/>
      <c r="AA639" s="67"/>
    </row>
    <row r="640" spans="1:27" ht="30" x14ac:dyDescent="0.25">
      <c r="A640" s="67" t="s">
        <v>36</v>
      </c>
      <c r="B640" s="67" t="s">
        <v>185</v>
      </c>
      <c r="C640" s="67" t="s">
        <v>979</v>
      </c>
      <c r="D640" s="67"/>
      <c r="E640" s="67"/>
      <c r="F640" s="67"/>
      <c r="G640" s="67"/>
      <c r="H640" s="67"/>
      <c r="I640" s="67"/>
      <c r="J640" s="67">
        <v>52</v>
      </c>
      <c r="K640" s="67">
        <v>51</v>
      </c>
      <c r="L640" s="67">
        <v>24</v>
      </c>
      <c r="M640" s="67">
        <v>26</v>
      </c>
      <c r="N640" s="67"/>
      <c r="O640" s="67"/>
      <c r="P640" s="67">
        <v>36</v>
      </c>
      <c r="Q640" s="67">
        <v>18</v>
      </c>
      <c r="R640" s="67">
        <v>22</v>
      </c>
      <c r="S640" s="67">
        <v>48</v>
      </c>
      <c r="T640" s="67">
        <v>52</v>
      </c>
      <c r="U640" s="67"/>
      <c r="V640" s="67"/>
      <c r="W640" s="67"/>
      <c r="X640" s="67"/>
      <c r="Y640" s="67"/>
      <c r="Z640" s="67"/>
      <c r="AA640" s="67"/>
    </row>
    <row r="641" spans="1:27" x14ac:dyDescent="0.25">
      <c r="A641" s="67" t="s">
        <v>36</v>
      </c>
      <c r="B641" s="67" t="s">
        <v>185</v>
      </c>
      <c r="C641" s="67" t="s">
        <v>189</v>
      </c>
      <c r="D641" s="67"/>
      <c r="E641" s="67"/>
      <c r="F641" s="67"/>
      <c r="G641" s="67"/>
      <c r="H641" s="67"/>
      <c r="I641" s="67"/>
      <c r="J641" s="67">
        <v>33</v>
      </c>
      <c r="K641" s="67">
        <v>18</v>
      </c>
      <c r="L641" s="67">
        <v>9</v>
      </c>
      <c r="M641" s="67">
        <v>7</v>
      </c>
      <c r="N641" s="67"/>
      <c r="O641" s="67"/>
      <c r="P641" s="67">
        <v>62</v>
      </c>
      <c r="Q641" s="67">
        <v>14</v>
      </c>
      <c r="R641" s="67">
        <v>17</v>
      </c>
      <c r="S641" s="67">
        <v>34</v>
      </c>
      <c r="T641" s="67">
        <v>8</v>
      </c>
      <c r="U641" s="67"/>
      <c r="V641" s="67"/>
      <c r="W641" s="67"/>
      <c r="X641" s="67"/>
      <c r="Y641" s="67"/>
      <c r="Z641" s="67"/>
      <c r="AA641" s="67"/>
    </row>
    <row r="642" spans="1:27" ht="30" x14ac:dyDescent="0.25">
      <c r="A642" s="67" t="s">
        <v>36</v>
      </c>
      <c r="B642" s="67" t="s">
        <v>185</v>
      </c>
      <c r="C642" s="67" t="s">
        <v>980</v>
      </c>
      <c r="D642" s="67"/>
      <c r="E642" s="67"/>
      <c r="F642" s="67"/>
      <c r="G642" s="67"/>
      <c r="H642" s="67"/>
      <c r="I642" s="67"/>
      <c r="J642" s="67">
        <v>27</v>
      </c>
      <c r="K642" s="67">
        <v>39</v>
      </c>
      <c r="L642" s="67">
        <v>29</v>
      </c>
      <c r="M642" s="67">
        <v>25</v>
      </c>
      <c r="N642" s="67"/>
      <c r="O642" s="67"/>
      <c r="P642" s="67"/>
      <c r="Q642" s="67">
        <v>20</v>
      </c>
      <c r="R642" s="67">
        <v>180</v>
      </c>
      <c r="S642" s="67">
        <v>21</v>
      </c>
      <c r="T642" s="67">
        <v>17</v>
      </c>
      <c r="U642" s="67"/>
      <c r="V642" s="67"/>
      <c r="W642" s="67"/>
      <c r="X642" s="67"/>
      <c r="Y642" s="67"/>
      <c r="Z642" s="67"/>
      <c r="AA642" s="67"/>
    </row>
    <row r="643" spans="1:27" x14ac:dyDescent="0.25">
      <c r="A643" s="67" t="s">
        <v>36</v>
      </c>
      <c r="B643" s="67" t="s">
        <v>185</v>
      </c>
      <c r="C643" s="67" t="s">
        <v>879</v>
      </c>
      <c r="D643" s="67"/>
      <c r="E643" s="67"/>
      <c r="F643" s="67"/>
      <c r="G643" s="67"/>
      <c r="H643" s="67"/>
      <c r="I643" s="67"/>
      <c r="J643" s="67">
        <v>39</v>
      </c>
      <c r="K643" s="67">
        <v>42</v>
      </c>
      <c r="L643" s="67">
        <v>31</v>
      </c>
      <c r="M643" s="67">
        <v>32</v>
      </c>
      <c r="N643" s="67"/>
      <c r="O643" s="67"/>
      <c r="P643" s="67">
        <v>17</v>
      </c>
      <c r="Q643" s="67">
        <v>21</v>
      </c>
      <c r="R643" s="67">
        <v>27</v>
      </c>
      <c r="S643" s="67">
        <v>28</v>
      </c>
      <c r="T643" s="67">
        <v>15</v>
      </c>
      <c r="U643" s="67"/>
      <c r="V643" s="67"/>
      <c r="W643" s="67"/>
      <c r="X643" s="67"/>
      <c r="Y643" s="67"/>
      <c r="Z643" s="67"/>
      <c r="AA643" s="67"/>
    </row>
    <row r="644" spans="1:27" ht="45" x14ac:dyDescent="0.25">
      <c r="A644" s="67" t="s">
        <v>36</v>
      </c>
      <c r="B644" s="67" t="s">
        <v>185</v>
      </c>
      <c r="C644" s="67" t="s">
        <v>1023</v>
      </c>
      <c r="D644" s="67"/>
      <c r="E644" s="67"/>
      <c r="F644" s="67"/>
      <c r="G644" s="67"/>
      <c r="H644" s="67"/>
      <c r="I644" s="67"/>
      <c r="J644" s="67">
        <v>24</v>
      </c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</row>
    <row r="645" spans="1:27" x14ac:dyDescent="0.25">
      <c r="A645" s="67" t="s">
        <v>36</v>
      </c>
      <c r="B645" s="67" t="s">
        <v>185</v>
      </c>
      <c r="C645" s="67" t="s">
        <v>426</v>
      </c>
      <c r="D645" s="67"/>
      <c r="E645" s="67"/>
      <c r="F645" s="67"/>
      <c r="G645" s="67"/>
      <c r="H645" s="67"/>
      <c r="I645" s="67"/>
      <c r="J645" s="67">
        <v>45</v>
      </c>
      <c r="K645" s="67">
        <v>39</v>
      </c>
      <c r="L645" s="67">
        <v>41</v>
      </c>
      <c r="M645" s="67">
        <v>40</v>
      </c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</row>
    <row r="646" spans="1:27" x14ac:dyDescent="0.25">
      <c r="A646" s="67" t="s">
        <v>36</v>
      </c>
      <c r="B646" s="67" t="s">
        <v>185</v>
      </c>
      <c r="C646" s="67" t="s">
        <v>891</v>
      </c>
      <c r="D646" s="67"/>
      <c r="E646" s="67"/>
      <c r="F646" s="67"/>
      <c r="G646" s="67"/>
      <c r="H646" s="67"/>
      <c r="I646" s="67"/>
      <c r="J646" s="67">
        <v>21</v>
      </c>
      <c r="K646" s="67">
        <v>19</v>
      </c>
      <c r="L646" s="67">
        <v>37</v>
      </c>
      <c r="M646" s="67">
        <v>35</v>
      </c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</row>
    <row r="647" spans="1:27" ht="30" x14ac:dyDescent="0.25">
      <c r="A647" s="67" t="s">
        <v>36</v>
      </c>
      <c r="B647" s="67" t="s">
        <v>185</v>
      </c>
      <c r="C647" s="67" t="s">
        <v>982</v>
      </c>
      <c r="D647" s="67"/>
      <c r="E647" s="67"/>
      <c r="F647" s="67"/>
      <c r="G647" s="67"/>
      <c r="H647" s="67"/>
      <c r="I647" s="67"/>
      <c r="J647" s="67">
        <v>13</v>
      </c>
      <c r="K647" s="67">
        <v>31</v>
      </c>
      <c r="L647" s="67">
        <v>28</v>
      </c>
      <c r="M647" s="67">
        <v>35</v>
      </c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</row>
    <row r="648" spans="1:27" ht="30" x14ac:dyDescent="0.25">
      <c r="A648" s="67" t="s">
        <v>36</v>
      </c>
      <c r="B648" s="67" t="s">
        <v>185</v>
      </c>
      <c r="C648" s="67" t="s">
        <v>983</v>
      </c>
      <c r="D648" s="67"/>
      <c r="E648" s="67"/>
      <c r="F648" s="67"/>
      <c r="G648" s="67"/>
      <c r="H648" s="67"/>
      <c r="I648" s="67"/>
      <c r="J648" s="67">
        <v>40</v>
      </c>
      <c r="K648" s="67">
        <v>16</v>
      </c>
      <c r="L648" s="67">
        <v>16</v>
      </c>
      <c r="M648" s="67">
        <v>21</v>
      </c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</row>
    <row r="649" spans="1:27" ht="30" x14ac:dyDescent="0.25">
      <c r="A649" s="67" t="s">
        <v>36</v>
      </c>
      <c r="B649" s="67" t="s">
        <v>185</v>
      </c>
      <c r="C649" s="67" t="s">
        <v>1024</v>
      </c>
      <c r="D649" s="67"/>
      <c r="E649" s="67"/>
      <c r="F649" s="67"/>
      <c r="G649" s="67"/>
      <c r="H649" s="67"/>
      <c r="I649" s="67"/>
      <c r="J649" s="67">
        <v>18</v>
      </c>
      <c r="K649" s="67">
        <v>14</v>
      </c>
      <c r="L649" s="67">
        <v>12</v>
      </c>
      <c r="M649" s="67">
        <v>12</v>
      </c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</row>
    <row r="650" spans="1:27" ht="30" x14ac:dyDescent="0.25">
      <c r="A650" s="67" t="s">
        <v>36</v>
      </c>
      <c r="B650" s="67" t="s">
        <v>185</v>
      </c>
      <c r="C650" s="67" t="s">
        <v>1025</v>
      </c>
      <c r="D650" s="67"/>
      <c r="E650" s="67"/>
      <c r="F650" s="67"/>
      <c r="G650" s="67"/>
      <c r="H650" s="67"/>
      <c r="I650" s="67"/>
      <c r="J650" s="67">
        <v>85</v>
      </c>
      <c r="K650" s="67">
        <v>18</v>
      </c>
      <c r="L650" s="67">
        <v>12</v>
      </c>
      <c r="M650" s="67">
        <v>18</v>
      </c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</row>
    <row r="651" spans="1:27" x14ac:dyDescent="0.25">
      <c r="A651" s="67" t="s">
        <v>36</v>
      </c>
      <c r="B651" s="67" t="s">
        <v>185</v>
      </c>
      <c r="C651" s="67" t="s">
        <v>986</v>
      </c>
      <c r="D651" s="67"/>
      <c r="E651" s="67"/>
      <c r="F651" s="67"/>
      <c r="G651" s="67"/>
      <c r="H651" s="67"/>
      <c r="I651" s="67"/>
      <c r="J651" s="67">
        <v>54</v>
      </c>
      <c r="K651" s="67">
        <v>18</v>
      </c>
      <c r="L651" s="67">
        <v>16</v>
      </c>
      <c r="M651" s="67">
        <v>20</v>
      </c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</row>
    <row r="652" spans="1:27" x14ac:dyDescent="0.25">
      <c r="A652" s="67" t="s">
        <v>36</v>
      </c>
      <c r="B652" s="67" t="s">
        <v>185</v>
      </c>
      <c r="C652" s="67" t="s">
        <v>987</v>
      </c>
      <c r="D652" s="67"/>
      <c r="E652" s="67"/>
      <c r="F652" s="67"/>
      <c r="G652" s="67"/>
      <c r="H652" s="67"/>
      <c r="I652" s="67"/>
      <c r="J652" s="67">
        <v>29</v>
      </c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</row>
    <row r="653" spans="1:27" ht="30" x14ac:dyDescent="0.25">
      <c r="A653" s="67" t="s">
        <v>36</v>
      </c>
      <c r="B653" s="67" t="s">
        <v>185</v>
      </c>
      <c r="C653" s="67" t="s">
        <v>625</v>
      </c>
      <c r="D653" s="67"/>
      <c r="E653" s="67"/>
      <c r="F653" s="67"/>
      <c r="G653" s="67"/>
      <c r="H653" s="67"/>
      <c r="I653" s="67"/>
      <c r="J653" s="67"/>
      <c r="K653" s="67">
        <v>30</v>
      </c>
      <c r="L653" s="67">
        <v>21</v>
      </c>
      <c r="M653" s="67">
        <v>16</v>
      </c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</row>
    <row r="654" spans="1:27" x14ac:dyDescent="0.25">
      <c r="A654" s="67" t="s">
        <v>36</v>
      </c>
      <c r="B654" s="67" t="s">
        <v>185</v>
      </c>
      <c r="C654" s="67" t="s">
        <v>247</v>
      </c>
      <c r="D654" s="67"/>
      <c r="E654" s="67"/>
      <c r="F654" s="67"/>
      <c r="G654" s="67"/>
      <c r="H654" s="67"/>
      <c r="I654" s="67"/>
      <c r="J654" s="67">
        <v>15</v>
      </c>
      <c r="K654" s="67">
        <v>14</v>
      </c>
      <c r="L654" s="67">
        <v>9</v>
      </c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</row>
    <row r="655" spans="1:27" x14ac:dyDescent="0.25">
      <c r="A655" s="67" t="s">
        <v>36</v>
      </c>
      <c r="B655" s="67" t="s">
        <v>185</v>
      </c>
      <c r="C655" s="67" t="s">
        <v>188</v>
      </c>
      <c r="D655" s="67"/>
      <c r="E655" s="67"/>
      <c r="F655" s="67"/>
      <c r="G655" s="67"/>
      <c r="H655" s="67"/>
      <c r="I655" s="67"/>
      <c r="J655" s="67">
        <v>53</v>
      </c>
      <c r="K655" s="67">
        <v>14</v>
      </c>
      <c r="L655" s="67">
        <v>14</v>
      </c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</row>
    <row r="656" spans="1:27" x14ac:dyDescent="0.25">
      <c r="A656" s="67" t="s">
        <v>36</v>
      </c>
      <c r="B656" s="67" t="s">
        <v>185</v>
      </c>
      <c r="C656" s="67" t="s">
        <v>219</v>
      </c>
      <c r="D656" s="67"/>
      <c r="E656" s="67"/>
      <c r="F656" s="67"/>
      <c r="G656" s="67"/>
      <c r="H656" s="67"/>
      <c r="I656" s="67"/>
      <c r="J656" s="67">
        <v>14</v>
      </c>
      <c r="K656" s="67">
        <v>16</v>
      </c>
      <c r="L656" s="67">
        <v>8</v>
      </c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</row>
    <row r="657" spans="1:27" ht="30" x14ac:dyDescent="0.25">
      <c r="A657" s="67" t="s">
        <v>36</v>
      </c>
      <c r="B657" s="67" t="s">
        <v>185</v>
      </c>
      <c r="C657" s="67" t="s">
        <v>1026</v>
      </c>
      <c r="D657" s="67"/>
      <c r="E657" s="67"/>
      <c r="F657" s="67"/>
      <c r="G657" s="67"/>
      <c r="H657" s="67"/>
      <c r="I657" s="67"/>
      <c r="J657" s="67">
        <v>42</v>
      </c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</row>
    <row r="658" spans="1:27" ht="60" x14ac:dyDescent="0.25">
      <c r="A658" s="67" t="s">
        <v>36</v>
      </c>
      <c r="B658" s="67" t="s">
        <v>185</v>
      </c>
      <c r="C658" s="67" t="s">
        <v>963</v>
      </c>
      <c r="D658" s="67"/>
      <c r="E658" s="67"/>
      <c r="F658" s="67"/>
      <c r="G658" s="67"/>
      <c r="H658" s="67"/>
      <c r="I658" s="67"/>
      <c r="J658" s="67">
        <v>25</v>
      </c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</row>
    <row r="659" spans="1:27" ht="30" x14ac:dyDescent="0.25">
      <c r="A659" s="67" t="s">
        <v>36</v>
      </c>
      <c r="B659" s="67" t="s">
        <v>185</v>
      </c>
      <c r="C659" s="67" t="s">
        <v>1027</v>
      </c>
      <c r="D659" s="67"/>
      <c r="E659" s="67"/>
      <c r="F659" s="67"/>
      <c r="G659" s="67"/>
      <c r="H659" s="67"/>
      <c r="I659" s="67"/>
      <c r="J659" s="67">
        <v>94</v>
      </c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</row>
    <row r="660" spans="1:27" ht="30" x14ac:dyDescent="0.25">
      <c r="A660" s="67" t="s">
        <v>36</v>
      </c>
      <c r="B660" s="67" t="s">
        <v>185</v>
      </c>
      <c r="C660" s="67" t="s">
        <v>973</v>
      </c>
      <c r="D660" s="67"/>
      <c r="E660" s="67"/>
      <c r="F660" s="67"/>
      <c r="G660" s="67"/>
      <c r="H660" s="67"/>
      <c r="I660" s="67"/>
      <c r="J660" s="67">
        <v>27</v>
      </c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</row>
    <row r="661" spans="1:27" ht="30" x14ac:dyDescent="0.25">
      <c r="A661" s="67" t="s">
        <v>36</v>
      </c>
      <c r="B661" s="67" t="s">
        <v>185</v>
      </c>
      <c r="C661" s="67" t="s">
        <v>975</v>
      </c>
      <c r="D661" s="67"/>
      <c r="E661" s="67"/>
      <c r="F661" s="67"/>
      <c r="G661" s="67"/>
      <c r="H661" s="67"/>
      <c r="I661" s="67"/>
      <c r="J661" s="67">
        <v>35</v>
      </c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</row>
    <row r="662" spans="1:27" x14ac:dyDescent="0.25">
      <c r="A662" s="67" t="s">
        <v>36</v>
      </c>
      <c r="B662" s="67" t="s">
        <v>185</v>
      </c>
      <c r="C662" s="67" t="s">
        <v>441</v>
      </c>
      <c r="D662" s="67"/>
      <c r="E662" s="67"/>
      <c r="F662" s="67"/>
      <c r="G662" s="67"/>
      <c r="H662" s="67"/>
      <c r="I662" s="67"/>
      <c r="J662" s="67">
        <v>49</v>
      </c>
      <c r="K662" s="67">
        <v>8</v>
      </c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</row>
    <row r="663" spans="1:27" ht="30" x14ac:dyDescent="0.25">
      <c r="A663" s="67" t="s">
        <v>36</v>
      </c>
      <c r="B663" s="67" t="s">
        <v>185</v>
      </c>
      <c r="C663" s="67" t="s">
        <v>989</v>
      </c>
      <c r="D663" s="67"/>
      <c r="E663" s="67"/>
      <c r="F663" s="67"/>
      <c r="G663" s="67"/>
      <c r="H663" s="67"/>
      <c r="I663" s="67"/>
      <c r="J663" s="67">
        <v>46</v>
      </c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</row>
    <row r="664" spans="1:27" ht="30" x14ac:dyDescent="0.25">
      <c r="A664" s="67" t="s">
        <v>36</v>
      </c>
      <c r="B664" s="67" t="s">
        <v>185</v>
      </c>
      <c r="C664" s="67" t="s">
        <v>990</v>
      </c>
      <c r="D664" s="67"/>
      <c r="E664" s="67"/>
      <c r="F664" s="67"/>
      <c r="G664" s="67"/>
      <c r="H664" s="67"/>
      <c r="I664" s="67"/>
      <c r="J664" s="67">
        <v>103</v>
      </c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</row>
    <row r="665" spans="1:27" x14ac:dyDescent="0.25">
      <c r="A665" s="67" t="s">
        <v>36</v>
      </c>
      <c r="B665" s="67" t="s">
        <v>185</v>
      </c>
      <c r="C665" s="67" t="s">
        <v>260</v>
      </c>
      <c r="D665" s="67"/>
      <c r="E665" s="67"/>
      <c r="F665" s="67"/>
      <c r="G665" s="67"/>
      <c r="H665" s="67"/>
      <c r="I665" s="67"/>
      <c r="J665" s="67">
        <v>21</v>
      </c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</row>
    <row r="666" spans="1:27" ht="30" x14ac:dyDescent="0.25">
      <c r="A666" s="67" t="s">
        <v>36</v>
      </c>
      <c r="B666" s="67" t="s">
        <v>185</v>
      </c>
      <c r="C666" s="67" t="s">
        <v>1028</v>
      </c>
      <c r="D666" s="67"/>
      <c r="E666" s="67"/>
      <c r="F666" s="67"/>
      <c r="G666" s="67"/>
      <c r="H666" s="67"/>
      <c r="I666" s="67"/>
      <c r="J666" s="67">
        <v>28</v>
      </c>
      <c r="K666" s="67">
        <v>17</v>
      </c>
      <c r="L666" s="67">
        <v>11</v>
      </c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</row>
    <row r="667" spans="1:27" ht="30" x14ac:dyDescent="0.25">
      <c r="A667" s="67" t="s">
        <v>36</v>
      </c>
      <c r="B667" s="67" t="s">
        <v>186</v>
      </c>
      <c r="C667" s="67" t="s">
        <v>1029</v>
      </c>
      <c r="D667" s="67"/>
      <c r="E667" s="67"/>
      <c r="F667" s="67"/>
      <c r="G667" s="67"/>
      <c r="H667" s="67"/>
      <c r="I667" s="67"/>
      <c r="J667" s="67">
        <v>0</v>
      </c>
      <c r="K667" s="67">
        <v>11</v>
      </c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</row>
    <row r="668" spans="1:27" ht="30" x14ac:dyDescent="0.25">
      <c r="A668" s="67" t="s">
        <v>36</v>
      </c>
      <c r="B668" s="67" t="s">
        <v>186</v>
      </c>
      <c r="C668" s="67" t="s">
        <v>1030</v>
      </c>
      <c r="D668" s="67"/>
      <c r="E668" s="67"/>
      <c r="F668" s="67"/>
      <c r="G668" s="67"/>
      <c r="H668" s="67"/>
      <c r="I668" s="67"/>
      <c r="J668" s="67">
        <v>13</v>
      </c>
      <c r="K668" s="67">
        <v>8</v>
      </c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</row>
    <row r="669" spans="1:27" ht="30" x14ac:dyDescent="0.25">
      <c r="A669" s="67" t="s">
        <v>36</v>
      </c>
      <c r="B669" s="67" t="s">
        <v>186</v>
      </c>
      <c r="C669" s="67" t="s">
        <v>1031</v>
      </c>
      <c r="D669" s="67"/>
      <c r="E669" s="67"/>
      <c r="F669" s="67"/>
      <c r="G669" s="67"/>
      <c r="H669" s="67"/>
      <c r="I669" s="67"/>
      <c r="J669" s="67">
        <v>25</v>
      </c>
      <c r="K669" s="67">
        <v>0</v>
      </c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</row>
    <row r="670" spans="1:27" ht="30" x14ac:dyDescent="0.25">
      <c r="A670" s="67" t="s">
        <v>36</v>
      </c>
      <c r="B670" s="67" t="s">
        <v>186</v>
      </c>
      <c r="C670" s="67" t="s">
        <v>321</v>
      </c>
      <c r="D670" s="67"/>
      <c r="E670" s="67"/>
      <c r="F670" s="67"/>
      <c r="G670" s="67"/>
      <c r="H670" s="67"/>
      <c r="I670" s="67"/>
      <c r="J670" s="67">
        <v>63</v>
      </c>
      <c r="K670" s="67">
        <v>43</v>
      </c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</row>
    <row r="671" spans="1:27" x14ac:dyDescent="0.25">
      <c r="A671" s="67" t="s">
        <v>36</v>
      </c>
      <c r="B671" s="67" t="s">
        <v>186</v>
      </c>
      <c r="C671" s="67" t="s">
        <v>976</v>
      </c>
      <c r="D671" s="67"/>
      <c r="E671" s="67"/>
      <c r="F671" s="67"/>
      <c r="G671" s="67"/>
      <c r="H671" s="67"/>
      <c r="I671" s="67"/>
      <c r="J671" s="67">
        <v>12</v>
      </c>
      <c r="K671" s="67">
        <v>8</v>
      </c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</row>
    <row r="672" spans="1:27" ht="30" x14ac:dyDescent="0.25">
      <c r="A672" s="67" t="s">
        <v>36</v>
      </c>
      <c r="B672" s="67" t="s">
        <v>186</v>
      </c>
      <c r="C672" s="67" t="s">
        <v>1032</v>
      </c>
      <c r="D672" s="67"/>
      <c r="E672" s="67"/>
      <c r="F672" s="67"/>
      <c r="G672" s="67"/>
      <c r="H672" s="67"/>
      <c r="I672" s="67"/>
      <c r="J672" s="67">
        <v>12</v>
      </c>
      <c r="K672" s="67">
        <v>0</v>
      </c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</row>
    <row r="673" spans="1:27" x14ac:dyDescent="0.25">
      <c r="A673" s="67" t="s">
        <v>36</v>
      </c>
      <c r="B673" s="67" t="s">
        <v>186</v>
      </c>
      <c r="C673" s="67" t="s">
        <v>470</v>
      </c>
      <c r="D673" s="67"/>
      <c r="E673" s="67"/>
      <c r="F673" s="67"/>
      <c r="G673" s="67"/>
      <c r="H673" s="67"/>
      <c r="I673" s="67"/>
      <c r="J673" s="67">
        <v>80</v>
      </c>
      <c r="K673" s="67">
        <v>68</v>
      </c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</row>
    <row r="674" spans="1:27" ht="45" x14ac:dyDescent="0.25">
      <c r="A674" s="67" t="s">
        <v>36</v>
      </c>
      <c r="B674" s="67" t="s">
        <v>186</v>
      </c>
      <c r="C674" s="67" t="s">
        <v>1033</v>
      </c>
      <c r="D674" s="67"/>
      <c r="E674" s="67"/>
      <c r="F674" s="67"/>
      <c r="G674" s="67"/>
      <c r="H674" s="67"/>
      <c r="I674" s="67"/>
      <c r="J674" s="67">
        <v>31</v>
      </c>
      <c r="K674" s="67">
        <v>24</v>
      </c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</row>
    <row r="675" spans="1:27" ht="30" x14ac:dyDescent="0.25">
      <c r="A675" s="67" t="s">
        <v>36</v>
      </c>
      <c r="B675" s="67" t="s">
        <v>186</v>
      </c>
      <c r="C675" s="67" t="s">
        <v>1034</v>
      </c>
      <c r="D675" s="67"/>
      <c r="E675" s="67"/>
      <c r="F675" s="67"/>
      <c r="G675" s="67"/>
      <c r="H675" s="67"/>
      <c r="I675" s="67"/>
      <c r="J675" s="67">
        <v>45</v>
      </c>
      <c r="K675" s="67">
        <v>25</v>
      </c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</row>
    <row r="676" spans="1:27" ht="30" x14ac:dyDescent="0.25">
      <c r="A676" s="67" t="s">
        <v>36</v>
      </c>
      <c r="B676" s="67" t="s">
        <v>186</v>
      </c>
      <c r="C676" s="67" t="s">
        <v>1035</v>
      </c>
      <c r="D676" s="67"/>
      <c r="E676" s="67"/>
      <c r="F676" s="67"/>
      <c r="G676" s="67"/>
      <c r="H676" s="67"/>
      <c r="I676" s="67"/>
      <c r="J676" s="67">
        <v>10</v>
      </c>
      <c r="K676" s="67">
        <v>10</v>
      </c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</row>
    <row r="677" spans="1:27" ht="30" x14ac:dyDescent="0.25">
      <c r="A677" s="67" t="s">
        <v>36</v>
      </c>
      <c r="B677" s="67" t="s">
        <v>186</v>
      </c>
      <c r="C677" s="67" t="s">
        <v>995</v>
      </c>
      <c r="D677" s="67"/>
      <c r="E677" s="67"/>
      <c r="F677" s="67"/>
      <c r="G677" s="67"/>
      <c r="H677" s="67"/>
      <c r="I677" s="67"/>
      <c r="J677" s="67">
        <v>10</v>
      </c>
      <c r="K677" s="67">
        <v>7</v>
      </c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</row>
    <row r="678" spans="1:27" ht="45" x14ac:dyDescent="0.25">
      <c r="A678" s="67" t="s">
        <v>36</v>
      </c>
      <c r="B678" s="67" t="s">
        <v>186</v>
      </c>
      <c r="C678" s="67" t="s">
        <v>1036</v>
      </c>
      <c r="D678" s="67"/>
      <c r="E678" s="67"/>
      <c r="F678" s="67"/>
      <c r="G678" s="67"/>
      <c r="H678" s="67"/>
      <c r="I678" s="67"/>
      <c r="J678" s="67">
        <v>55</v>
      </c>
      <c r="K678" s="67">
        <v>21</v>
      </c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</row>
    <row r="679" spans="1:27" ht="30" x14ac:dyDescent="0.25">
      <c r="A679" s="67" t="s">
        <v>36</v>
      </c>
      <c r="B679" s="67" t="s">
        <v>186</v>
      </c>
      <c r="C679" s="67" t="s">
        <v>1037</v>
      </c>
      <c r="D679" s="67"/>
      <c r="E679" s="67"/>
      <c r="F679" s="67"/>
      <c r="G679" s="67"/>
      <c r="H679" s="67"/>
      <c r="I679" s="67"/>
      <c r="J679" s="67">
        <v>29</v>
      </c>
      <c r="K679" s="67">
        <v>12</v>
      </c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</row>
    <row r="680" spans="1:27" x14ac:dyDescent="0.25">
      <c r="A680" s="67" t="s">
        <v>36</v>
      </c>
      <c r="B680" s="67" t="s">
        <v>186</v>
      </c>
      <c r="C680" s="67" t="s">
        <v>1038</v>
      </c>
      <c r="D680" s="67"/>
      <c r="E680" s="67"/>
      <c r="F680" s="67"/>
      <c r="G680" s="67"/>
      <c r="H680" s="67"/>
      <c r="I680" s="67"/>
      <c r="J680" s="67">
        <v>13</v>
      </c>
      <c r="K680" s="67">
        <v>6</v>
      </c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</row>
    <row r="681" spans="1:27" ht="30" x14ac:dyDescent="0.25">
      <c r="A681" s="67" t="s">
        <v>36</v>
      </c>
      <c r="B681" s="67" t="s">
        <v>186</v>
      </c>
      <c r="C681" s="67" t="s">
        <v>997</v>
      </c>
      <c r="D681" s="67"/>
      <c r="E681" s="67"/>
      <c r="F681" s="67"/>
      <c r="G681" s="67"/>
      <c r="H681" s="67"/>
      <c r="I681" s="67"/>
      <c r="J681" s="67">
        <v>39</v>
      </c>
      <c r="K681" s="67">
        <v>19</v>
      </c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</row>
    <row r="682" spans="1:27" ht="45" x14ac:dyDescent="0.25">
      <c r="A682" s="67" t="s">
        <v>36</v>
      </c>
      <c r="B682" s="67" t="s">
        <v>186</v>
      </c>
      <c r="C682" s="67" t="s">
        <v>998</v>
      </c>
      <c r="D682" s="67"/>
      <c r="E682" s="67"/>
      <c r="F682" s="67"/>
      <c r="G682" s="67"/>
      <c r="H682" s="67"/>
      <c r="I682" s="67"/>
      <c r="J682" s="67">
        <v>83</v>
      </c>
      <c r="K682" s="67">
        <v>48</v>
      </c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</row>
    <row r="683" spans="1:27" x14ac:dyDescent="0.25">
      <c r="A683" s="67" t="s">
        <v>36</v>
      </c>
      <c r="B683" s="67" t="s">
        <v>186</v>
      </c>
      <c r="C683" s="67" t="s">
        <v>227</v>
      </c>
      <c r="D683" s="67"/>
      <c r="E683" s="67"/>
      <c r="F683" s="67"/>
      <c r="G683" s="67"/>
      <c r="H683" s="67"/>
      <c r="I683" s="67"/>
      <c r="J683" s="67">
        <v>17</v>
      </c>
      <c r="K683" s="67">
        <v>5</v>
      </c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</row>
    <row r="684" spans="1:27" x14ac:dyDescent="0.25">
      <c r="A684" s="67" t="s">
        <v>36</v>
      </c>
      <c r="B684" s="67" t="s">
        <v>186</v>
      </c>
      <c r="C684" s="67" t="s">
        <v>891</v>
      </c>
      <c r="D684" s="67"/>
      <c r="E684" s="67"/>
      <c r="F684" s="67"/>
      <c r="G684" s="67"/>
      <c r="H684" s="67"/>
      <c r="I684" s="67"/>
      <c r="J684" s="67">
        <v>9</v>
      </c>
      <c r="K684" s="67">
        <v>0</v>
      </c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</row>
    <row r="685" spans="1:27" x14ac:dyDescent="0.25">
      <c r="A685" s="67" t="s">
        <v>36</v>
      </c>
      <c r="B685" s="67" t="s">
        <v>186</v>
      </c>
      <c r="C685" s="67" t="s">
        <v>747</v>
      </c>
      <c r="D685" s="67"/>
      <c r="E685" s="67"/>
      <c r="F685" s="67"/>
      <c r="G685" s="67"/>
      <c r="H685" s="67"/>
      <c r="I685" s="67"/>
      <c r="J685" s="67">
        <v>7</v>
      </c>
      <c r="K685" s="67">
        <v>12</v>
      </c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</row>
    <row r="686" spans="1:27" ht="45" x14ac:dyDescent="0.25">
      <c r="A686" s="67" t="s">
        <v>36</v>
      </c>
      <c r="B686" s="67" t="s">
        <v>186</v>
      </c>
      <c r="C686" s="67" t="s">
        <v>1039</v>
      </c>
      <c r="D686" s="67"/>
      <c r="E686" s="67"/>
      <c r="F686" s="67"/>
      <c r="G686" s="67"/>
      <c r="H686" s="67"/>
      <c r="I686" s="67"/>
      <c r="J686" s="67">
        <v>112</v>
      </c>
      <c r="K686" s="67">
        <v>50</v>
      </c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</row>
    <row r="687" spans="1:27" x14ac:dyDescent="0.25">
      <c r="A687" s="67" t="s">
        <v>36</v>
      </c>
      <c r="B687" s="67" t="s">
        <v>186</v>
      </c>
      <c r="C687" s="67" t="s">
        <v>707</v>
      </c>
      <c r="D687" s="67"/>
      <c r="E687" s="67"/>
      <c r="F687" s="67"/>
      <c r="G687" s="67"/>
      <c r="H687" s="67"/>
      <c r="I687" s="67"/>
      <c r="J687" s="67">
        <v>21</v>
      </c>
      <c r="K687" s="67">
        <v>37</v>
      </c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</row>
    <row r="688" spans="1:27" x14ac:dyDescent="0.25">
      <c r="A688" s="67" t="s">
        <v>36</v>
      </c>
      <c r="B688" s="67" t="s">
        <v>186</v>
      </c>
      <c r="C688" s="67" t="s">
        <v>188</v>
      </c>
      <c r="D688" s="67"/>
      <c r="E688" s="67"/>
      <c r="F688" s="67"/>
      <c r="G688" s="67"/>
      <c r="H688" s="67"/>
      <c r="I688" s="67"/>
      <c r="J688" s="67">
        <v>44</v>
      </c>
      <c r="K688" s="67">
        <v>35</v>
      </c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</row>
    <row r="689" spans="1:27" ht="30" x14ac:dyDescent="0.25">
      <c r="A689" s="67" t="s">
        <v>36</v>
      </c>
      <c r="B689" s="67" t="s">
        <v>186</v>
      </c>
      <c r="C689" s="67" t="s">
        <v>1040</v>
      </c>
      <c r="D689" s="67"/>
      <c r="E689" s="67"/>
      <c r="F689" s="67"/>
      <c r="G689" s="67"/>
      <c r="H689" s="67"/>
      <c r="I689" s="67"/>
      <c r="J689" s="67">
        <v>45</v>
      </c>
      <c r="K689" s="67">
        <v>39</v>
      </c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</row>
    <row r="690" spans="1:27" x14ac:dyDescent="0.25">
      <c r="A690" s="67" t="s">
        <v>36</v>
      </c>
      <c r="B690" s="67" t="s">
        <v>186</v>
      </c>
      <c r="C690" s="67" t="s">
        <v>1041</v>
      </c>
      <c r="D690" s="67"/>
      <c r="E690" s="67"/>
      <c r="F690" s="67"/>
      <c r="G690" s="67"/>
      <c r="H690" s="67"/>
      <c r="I690" s="67"/>
      <c r="J690" s="67">
        <v>13</v>
      </c>
      <c r="K690" s="67">
        <v>10</v>
      </c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</row>
    <row r="691" spans="1:27" x14ac:dyDescent="0.25">
      <c r="A691" s="67" t="s">
        <v>36</v>
      </c>
      <c r="B691" s="67" t="s">
        <v>186</v>
      </c>
      <c r="C691" s="67" t="s">
        <v>1042</v>
      </c>
      <c r="D691" s="67"/>
      <c r="E691" s="67"/>
      <c r="F691" s="67"/>
      <c r="G691" s="67"/>
      <c r="H691" s="67"/>
      <c r="I691" s="67"/>
      <c r="J691" s="67">
        <v>20</v>
      </c>
      <c r="K691" s="67">
        <v>10</v>
      </c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</row>
    <row r="692" spans="1:27" ht="30" x14ac:dyDescent="0.25">
      <c r="A692" s="67" t="s">
        <v>36</v>
      </c>
      <c r="B692" s="67" t="s">
        <v>186</v>
      </c>
      <c r="C692" s="67" t="s">
        <v>1043</v>
      </c>
      <c r="D692" s="67"/>
      <c r="E692" s="67"/>
      <c r="F692" s="67"/>
      <c r="G692" s="67"/>
      <c r="H692" s="67"/>
      <c r="I692" s="67"/>
      <c r="J692" s="67">
        <v>17</v>
      </c>
      <c r="K692" s="67">
        <v>11</v>
      </c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</row>
    <row r="693" spans="1:27" x14ac:dyDescent="0.25">
      <c r="A693" s="67" t="s">
        <v>36</v>
      </c>
      <c r="B693" s="67" t="s">
        <v>186</v>
      </c>
      <c r="C693" s="67" t="s">
        <v>414</v>
      </c>
      <c r="D693" s="67"/>
      <c r="E693" s="67"/>
      <c r="F693" s="67"/>
      <c r="G693" s="67"/>
      <c r="H693" s="67"/>
      <c r="I693" s="67"/>
      <c r="J693" s="67">
        <v>9</v>
      </c>
      <c r="K693" s="67">
        <v>11</v>
      </c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</row>
    <row r="694" spans="1:27" x14ac:dyDescent="0.25">
      <c r="A694" s="67" t="s">
        <v>36</v>
      </c>
      <c r="B694" s="67" t="s">
        <v>186</v>
      </c>
      <c r="C694" s="67" t="s">
        <v>1044</v>
      </c>
      <c r="D694" s="67"/>
      <c r="E694" s="67"/>
      <c r="F694" s="67"/>
      <c r="G694" s="67"/>
      <c r="H694" s="67"/>
      <c r="I694" s="67"/>
      <c r="J694" s="67">
        <v>26</v>
      </c>
      <c r="K694" s="67">
        <v>14</v>
      </c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</row>
    <row r="695" spans="1:27" x14ac:dyDescent="0.25">
      <c r="A695" s="67" t="s">
        <v>36</v>
      </c>
      <c r="B695" s="67" t="s">
        <v>186</v>
      </c>
      <c r="C695" s="67" t="s">
        <v>1045</v>
      </c>
      <c r="D695" s="67"/>
      <c r="E695" s="67"/>
      <c r="F695" s="67"/>
      <c r="G695" s="67"/>
      <c r="H695" s="67"/>
      <c r="I695" s="67"/>
      <c r="J695" s="67">
        <v>19</v>
      </c>
      <c r="K695" s="67">
        <v>17</v>
      </c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</row>
    <row r="696" spans="1:27" ht="30" x14ac:dyDescent="0.25">
      <c r="A696" s="67" t="s">
        <v>36</v>
      </c>
      <c r="B696" s="67" t="s">
        <v>186</v>
      </c>
      <c r="C696" s="67" t="s">
        <v>876</v>
      </c>
      <c r="D696" s="67"/>
      <c r="E696" s="67"/>
      <c r="F696" s="67"/>
      <c r="G696" s="67"/>
      <c r="H696" s="67"/>
      <c r="I696" s="67"/>
      <c r="J696" s="67">
        <v>17</v>
      </c>
      <c r="K696" s="67">
        <v>15</v>
      </c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</row>
    <row r="697" spans="1:27" x14ac:dyDescent="0.25">
      <c r="A697" s="67" t="s">
        <v>36</v>
      </c>
      <c r="B697" s="67" t="s">
        <v>186</v>
      </c>
      <c r="C697" s="67" t="s">
        <v>606</v>
      </c>
      <c r="D697" s="67"/>
      <c r="E697" s="67"/>
      <c r="F697" s="67"/>
      <c r="G697" s="67"/>
      <c r="H697" s="67"/>
      <c r="I697" s="67"/>
      <c r="J697" s="67">
        <v>12</v>
      </c>
      <c r="K697" s="67">
        <v>13</v>
      </c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</row>
    <row r="698" spans="1:27" ht="30" x14ac:dyDescent="0.25">
      <c r="A698" s="67" t="s">
        <v>36</v>
      </c>
      <c r="B698" s="67" t="s">
        <v>186</v>
      </c>
      <c r="C698" s="67" t="s">
        <v>685</v>
      </c>
      <c r="D698" s="67"/>
      <c r="E698" s="67"/>
      <c r="F698" s="67"/>
      <c r="G698" s="67"/>
      <c r="H698" s="67"/>
      <c r="I698" s="67"/>
      <c r="J698" s="67">
        <v>19</v>
      </c>
      <c r="K698" s="67">
        <v>12</v>
      </c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</row>
    <row r="699" spans="1:27" ht="45" x14ac:dyDescent="0.25">
      <c r="A699" s="67" t="s">
        <v>36</v>
      </c>
      <c r="B699" s="67" t="s">
        <v>186</v>
      </c>
      <c r="C699" s="67" t="s">
        <v>1004</v>
      </c>
      <c r="D699" s="67"/>
      <c r="E699" s="67"/>
      <c r="F699" s="67"/>
      <c r="G699" s="67"/>
      <c r="H699" s="67"/>
      <c r="I699" s="67"/>
      <c r="J699" s="67">
        <v>41</v>
      </c>
      <c r="K699" s="67">
        <v>20</v>
      </c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</row>
    <row r="700" spans="1:27" ht="30" x14ac:dyDescent="0.25">
      <c r="A700" s="67" t="s">
        <v>36</v>
      </c>
      <c r="B700" s="67" t="s">
        <v>186</v>
      </c>
      <c r="C700" s="67" t="s">
        <v>1046</v>
      </c>
      <c r="D700" s="67"/>
      <c r="E700" s="67"/>
      <c r="F700" s="67"/>
      <c r="G700" s="67"/>
      <c r="H700" s="67"/>
      <c r="I700" s="67"/>
      <c r="J700" s="67">
        <v>13</v>
      </c>
      <c r="K700" s="67">
        <v>13</v>
      </c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</row>
    <row r="701" spans="1:27" ht="30" x14ac:dyDescent="0.25">
      <c r="A701" s="67" t="s">
        <v>36</v>
      </c>
      <c r="B701" s="67" t="s">
        <v>186</v>
      </c>
      <c r="C701" s="67" t="s">
        <v>1006</v>
      </c>
      <c r="D701" s="67"/>
      <c r="E701" s="67"/>
      <c r="F701" s="67"/>
      <c r="G701" s="67"/>
      <c r="H701" s="67"/>
      <c r="I701" s="67"/>
      <c r="J701" s="67">
        <v>10</v>
      </c>
      <c r="K701" s="67">
        <v>10</v>
      </c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</row>
    <row r="702" spans="1:27" x14ac:dyDescent="0.25">
      <c r="A702" s="67" t="s">
        <v>36</v>
      </c>
      <c r="B702" s="67" t="s">
        <v>186</v>
      </c>
      <c r="C702" s="67" t="s">
        <v>376</v>
      </c>
      <c r="D702" s="67"/>
      <c r="E702" s="67"/>
      <c r="F702" s="67"/>
      <c r="G702" s="67"/>
      <c r="H702" s="67"/>
      <c r="I702" s="67"/>
      <c r="J702" s="67">
        <v>15</v>
      </c>
      <c r="K702" s="67">
        <v>9</v>
      </c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</row>
    <row r="703" spans="1:27" ht="30" x14ac:dyDescent="0.25">
      <c r="A703" s="67" t="s">
        <v>36</v>
      </c>
      <c r="B703" s="67" t="s">
        <v>186</v>
      </c>
      <c r="C703" s="67" t="s">
        <v>1008</v>
      </c>
      <c r="D703" s="67"/>
      <c r="E703" s="67"/>
      <c r="F703" s="67"/>
      <c r="G703" s="67"/>
      <c r="H703" s="67"/>
      <c r="I703" s="67"/>
      <c r="J703" s="67">
        <v>12</v>
      </c>
      <c r="K703" s="67">
        <v>0</v>
      </c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</row>
    <row r="704" spans="1:27" ht="30" x14ac:dyDescent="0.25">
      <c r="A704" s="67" t="s">
        <v>36</v>
      </c>
      <c r="B704" s="67" t="s">
        <v>186</v>
      </c>
      <c r="C704" s="67" t="s">
        <v>964</v>
      </c>
      <c r="D704" s="67"/>
      <c r="E704" s="67"/>
      <c r="F704" s="67"/>
      <c r="G704" s="67"/>
      <c r="H704" s="67"/>
      <c r="I704" s="67"/>
      <c r="J704" s="67">
        <v>13</v>
      </c>
      <c r="K704" s="67">
        <v>13</v>
      </c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</row>
    <row r="705" spans="1:27" ht="30" x14ac:dyDescent="0.25">
      <c r="A705" s="67" t="s">
        <v>36</v>
      </c>
      <c r="B705" s="67" t="s">
        <v>186</v>
      </c>
      <c r="C705" s="67" t="s">
        <v>1010</v>
      </c>
      <c r="D705" s="67"/>
      <c r="E705" s="67"/>
      <c r="F705" s="67"/>
      <c r="G705" s="67"/>
      <c r="H705" s="67"/>
      <c r="I705" s="67"/>
      <c r="J705" s="67">
        <v>8</v>
      </c>
      <c r="K705" s="67">
        <v>10</v>
      </c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</row>
    <row r="706" spans="1:27" ht="30" x14ac:dyDescent="0.25">
      <c r="A706" s="67" t="s">
        <v>36</v>
      </c>
      <c r="B706" s="67" t="s">
        <v>266</v>
      </c>
      <c r="C706" s="67" t="s">
        <v>1011</v>
      </c>
      <c r="D706" s="67"/>
      <c r="E706" s="67"/>
      <c r="F706" s="67"/>
      <c r="G706" s="67"/>
      <c r="H706" s="67"/>
      <c r="I706" s="67"/>
      <c r="J706" s="67">
        <v>16</v>
      </c>
      <c r="K706" s="67">
        <v>8</v>
      </c>
      <c r="L706" s="67">
        <v>16</v>
      </c>
      <c r="M706" s="67">
        <v>8</v>
      </c>
      <c r="N706" s="67">
        <v>10</v>
      </c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</row>
    <row r="707" spans="1:27" x14ac:dyDescent="0.25">
      <c r="A707" s="67" t="s">
        <v>36</v>
      </c>
      <c r="B707" s="67" t="s">
        <v>266</v>
      </c>
      <c r="C707" s="67" t="s">
        <v>341</v>
      </c>
      <c r="D707" s="67">
        <v>41</v>
      </c>
      <c r="E707" s="67">
        <v>24</v>
      </c>
      <c r="F707" s="67">
        <v>27</v>
      </c>
      <c r="G707" s="67">
        <v>26</v>
      </c>
      <c r="H707" s="67">
        <v>26</v>
      </c>
      <c r="I707" s="67"/>
      <c r="J707" s="67">
        <v>776</v>
      </c>
      <c r="K707" s="67">
        <v>127</v>
      </c>
      <c r="L707" s="67">
        <v>237</v>
      </c>
      <c r="M707" s="67">
        <v>301</v>
      </c>
      <c r="N707" s="67">
        <v>280</v>
      </c>
      <c r="O707" s="67">
        <v>316</v>
      </c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</row>
    <row r="708" spans="1:27" x14ac:dyDescent="0.25">
      <c r="A708" s="67" t="s">
        <v>36</v>
      </c>
      <c r="B708" s="67" t="s">
        <v>266</v>
      </c>
      <c r="C708" s="67" t="s">
        <v>1012</v>
      </c>
      <c r="D708" s="67"/>
      <c r="E708" s="67"/>
      <c r="F708" s="67"/>
      <c r="G708" s="67"/>
      <c r="H708" s="67"/>
      <c r="I708" s="67"/>
      <c r="J708" s="67">
        <v>1100</v>
      </c>
      <c r="K708" s="67">
        <v>682</v>
      </c>
      <c r="L708" s="67">
        <v>574</v>
      </c>
      <c r="M708" s="67">
        <v>653</v>
      </c>
      <c r="N708" s="67">
        <v>534</v>
      </c>
      <c r="O708" s="67">
        <v>449</v>
      </c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</row>
    <row r="709" spans="1:27" ht="30" x14ac:dyDescent="0.25">
      <c r="A709" s="67" t="s">
        <v>36</v>
      </c>
      <c r="B709" s="67" t="s">
        <v>266</v>
      </c>
      <c r="C709" s="67" t="s">
        <v>1013</v>
      </c>
      <c r="D709" s="67">
        <v>18</v>
      </c>
      <c r="E709" s="67">
        <v>16</v>
      </c>
      <c r="F709" s="67">
        <v>15</v>
      </c>
      <c r="G709" s="67">
        <v>14</v>
      </c>
      <c r="H709" s="67"/>
      <c r="I709" s="67"/>
      <c r="J709" s="67">
        <v>82</v>
      </c>
      <c r="K709" s="67">
        <v>10</v>
      </c>
      <c r="L709" s="67">
        <v>3</v>
      </c>
      <c r="M709" s="67">
        <v>5</v>
      </c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</row>
    <row r="710" spans="1:27" x14ac:dyDescent="0.25">
      <c r="A710" s="67" t="s">
        <v>36</v>
      </c>
      <c r="B710" s="67" t="s">
        <v>266</v>
      </c>
      <c r="C710" s="67" t="s">
        <v>350</v>
      </c>
      <c r="D710" s="67"/>
      <c r="E710" s="67"/>
      <c r="F710" s="67"/>
      <c r="G710" s="67"/>
      <c r="H710" s="67"/>
      <c r="I710" s="67"/>
      <c r="J710" s="67">
        <v>861</v>
      </c>
      <c r="K710" s="67">
        <v>100</v>
      </c>
      <c r="L710" s="67">
        <v>175</v>
      </c>
      <c r="M710" s="67">
        <v>188</v>
      </c>
      <c r="N710" s="67">
        <v>171</v>
      </c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</row>
    <row r="711" spans="1:27" x14ac:dyDescent="0.25">
      <c r="A711" s="67" t="s">
        <v>36</v>
      </c>
      <c r="B711" s="67" t="s">
        <v>266</v>
      </c>
      <c r="C711" s="67" t="s">
        <v>1014</v>
      </c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>
        <v>250</v>
      </c>
      <c r="W711" s="67">
        <v>129</v>
      </c>
      <c r="X711" s="67">
        <v>118</v>
      </c>
      <c r="Y711" s="67"/>
      <c r="Z711" s="67"/>
      <c r="AA711" s="67"/>
    </row>
    <row r="712" spans="1:27" x14ac:dyDescent="0.25">
      <c r="A712" s="67" t="s">
        <v>36</v>
      </c>
      <c r="B712" s="67" t="s">
        <v>266</v>
      </c>
      <c r="C712" s="67" t="s">
        <v>347</v>
      </c>
      <c r="D712" s="67"/>
      <c r="E712" s="67"/>
      <c r="F712" s="67"/>
      <c r="G712" s="67"/>
      <c r="H712" s="67"/>
      <c r="I712" s="67"/>
      <c r="J712" s="67">
        <v>814</v>
      </c>
      <c r="K712" s="67">
        <v>26</v>
      </c>
      <c r="L712" s="67">
        <v>27</v>
      </c>
      <c r="M712" s="67">
        <v>25</v>
      </c>
      <c r="N712" s="67">
        <v>22</v>
      </c>
      <c r="O712" s="67">
        <v>80</v>
      </c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</row>
    <row r="713" spans="1:27" x14ac:dyDescent="0.25">
      <c r="A713" s="67" t="s">
        <v>36</v>
      </c>
      <c r="B713" s="67" t="s">
        <v>266</v>
      </c>
      <c r="C713" s="67" t="s">
        <v>342</v>
      </c>
      <c r="D713" s="67"/>
      <c r="E713" s="67"/>
      <c r="F713" s="67"/>
      <c r="G713" s="67"/>
      <c r="H713" s="67"/>
      <c r="I713" s="67"/>
      <c r="J713" s="67">
        <v>327</v>
      </c>
      <c r="K713" s="67">
        <v>32</v>
      </c>
      <c r="L713" s="67">
        <v>43</v>
      </c>
      <c r="M713" s="67">
        <v>54</v>
      </c>
      <c r="N713" s="67">
        <v>41</v>
      </c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</row>
    <row r="714" spans="1:27" ht="30" x14ac:dyDescent="0.25">
      <c r="A714" s="67" t="s">
        <v>36</v>
      </c>
      <c r="B714" s="67" t="s">
        <v>266</v>
      </c>
      <c r="C714" s="67" t="s">
        <v>1015</v>
      </c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>
        <v>14</v>
      </c>
      <c r="Y714" s="67">
        <v>23</v>
      </c>
      <c r="Z714" s="67">
        <v>25</v>
      </c>
      <c r="AA714" s="67"/>
    </row>
    <row r="715" spans="1:27" x14ac:dyDescent="0.25">
      <c r="A715" s="67" t="s">
        <v>36</v>
      </c>
      <c r="B715" s="67" t="s">
        <v>266</v>
      </c>
      <c r="C715" s="67" t="s">
        <v>1016</v>
      </c>
      <c r="D715" s="67"/>
      <c r="E715" s="67"/>
      <c r="F715" s="67"/>
      <c r="G715" s="67"/>
      <c r="H715" s="67"/>
      <c r="I715" s="67"/>
      <c r="J715" s="67">
        <v>30</v>
      </c>
      <c r="K715" s="67">
        <v>15</v>
      </c>
      <c r="L715" s="67">
        <v>13</v>
      </c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</row>
    <row r="716" spans="1:27" x14ac:dyDescent="0.25">
      <c r="A716" s="67" t="s">
        <v>36</v>
      </c>
      <c r="B716" s="67" t="s">
        <v>266</v>
      </c>
      <c r="C716" s="67" t="s">
        <v>516</v>
      </c>
      <c r="D716" s="67"/>
      <c r="E716" s="67"/>
      <c r="F716" s="67"/>
      <c r="G716" s="67"/>
      <c r="H716" s="67"/>
      <c r="I716" s="67"/>
      <c r="J716" s="67">
        <v>16</v>
      </c>
      <c r="K716" s="67">
        <v>11</v>
      </c>
      <c r="L716" s="67">
        <v>20</v>
      </c>
      <c r="M716" s="67"/>
      <c r="N716" s="67">
        <v>8</v>
      </c>
      <c r="O716" s="67"/>
      <c r="P716" s="67">
        <v>23</v>
      </c>
      <c r="Q716" s="67"/>
      <c r="R716" s="67">
        <v>25</v>
      </c>
      <c r="S716" s="67">
        <v>12</v>
      </c>
      <c r="T716" s="67"/>
      <c r="U716" s="67"/>
      <c r="V716" s="67"/>
      <c r="W716" s="67"/>
      <c r="X716" s="67"/>
      <c r="Y716" s="67"/>
      <c r="Z716" s="67"/>
      <c r="AA716" s="67"/>
    </row>
    <row r="717" spans="1:27" x14ac:dyDescent="0.25">
      <c r="A717" s="67" t="s">
        <v>36</v>
      </c>
      <c r="B717" s="67" t="s">
        <v>266</v>
      </c>
      <c r="C717" s="67" t="s">
        <v>340</v>
      </c>
      <c r="D717" s="67"/>
      <c r="E717" s="67"/>
      <c r="F717" s="67"/>
      <c r="G717" s="67"/>
      <c r="H717" s="67"/>
      <c r="I717" s="67"/>
      <c r="J717" s="67">
        <v>27</v>
      </c>
      <c r="K717" s="67"/>
      <c r="L717" s="67">
        <v>8</v>
      </c>
      <c r="M717" s="67"/>
      <c r="N717" s="67"/>
      <c r="O717" s="67"/>
      <c r="P717" s="67">
        <v>27</v>
      </c>
      <c r="Q717" s="67">
        <v>7</v>
      </c>
      <c r="R717" s="67">
        <v>25</v>
      </c>
      <c r="S717" s="67">
        <v>25</v>
      </c>
      <c r="T717" s="67">
        <v>40</v>
      </c>
      <c r="U717" s="67"/>
      <c r="V717" s="67"/>
      <c r="W717" s="67"/>
      <c r="X717" s="67"/>
      <c r="Y717" s="67"/>
      <c r="Z717" s="67"/>
      <c r="AA717" s="67"/>
    </row>
    <row r="718" spans="1:27" x14ac:dyDescent="0.25">
      <c r="A718" s="67" t="s">
        <v>36</v>
      </c>
      <c r="B718" s="67" t="s">
        <v>266</v>
      </c>
      <c r="C718" s="67" t="s">
        <v>353</v>
      </c>
      <c r="D718" s="67">
        <v>8</v>
      </c>
      <c r="E718" s="67"/>
      <c r="F718" s="67"/>
      <c r="G718" s="67"/>
      <c r="H718" s="67"/>
      <c r="I718" s="67"/>
      <c r="J718" s="67">
        <v>3</v>
      </c>
      <c r="K718" s="67"/>
      <c r="L718" s="67"/>
      <c r="M718" s="67"/>
      <c r="N718" s="67"/>
      <c r="O718" s="67"/>
      <c r="P718" s="67">
        <v>7</v>
      </c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</row>
    <row r="719" spans="1:27" x14ac:dyDescent="0.25">
      <c r="A719" s="116" t="s">
        <v>36</v>
      </c>
      <c r="B719" s="116"/>
      <c r="C719" s="116"/>
      <c r="D719" s="116">
        <f>SUM(D597:D718)</f>
        <v>407</v>
      </c>
      <c r="E719" s="116">
        <f t="shared" ref="E719:AA719" si="9">SUM(E597:E718)</f>
        <v>401</v>
      </c>
      <c r="F719" s="116">
        <f t="shared" si="9"/>
        <v>391</v>
      </c>
      <c r="G719" s="116">
        <f t="shared" si="9"/>
        <v>376</v>
      </c>
      <c r="H719" s="116">
        <f t="shared" si="9"/>
        <v>26</v>
      </c>
      <c r="I719" s="116">
        <f t="shared" si="9"/>
        <v>0</v>
      </c>
      <c r="J719" s="116">
        <f t="shared" si="9"/>
        <v>9736</v>
      </c>
      <c r="K719" s="116">
        <f t="shared" si="9"/>
        <v>3903</v>
      </c>
      <c r="L719" s="116">
        <f t="shared" si="9"/>
        <v>2855</v>
      </c>
      <c r="M719" s="116">
        <f t="shared" si="9"/>
        <v>2766</v>
      </c>
      <c r="N719" s="116">
        <f t="shared" si="9"/>
        <v>1066</v>
      </c>
      <c r="O719" s="116">
        <f t="shared" si="9"/>
        <v>845</v>
      </c>
      <c r="P719" s="116">
        <f t="shared" si="9"/>
        <v>3511</v>
      </c>
      <c r="Q719" s="116">
        <f t="shared" si="9"/>
        <v>539</v>
      </c>
      <c r="R719" s="116">
        <f t="shared" si="9"/>
        <v>1251</v>
      </c>
      <c r="S719" s="116">
        <f t="shared" si="9"/>
        <v>1432</v>
      </c>
      <c r="T719" s="116">
        <f t="shared" si="9"/>
        <v>1319</v>
      </c>
      <c r="U719" s="116">
        <f t="shared" si="9"/>
        <v>0</v>
      </c>
      <c r="V719" s="116">
        <f t="shared" si="9"/>
        <v>536</v>
      </c>
      <c r="W719" s="116">
        <f t="shared" si="9"/>
        <v>135</v>
      </c>
      <c r="X719" s="116">
        <f t="shared" si="9"/>
        <v>138</v>
      </c>
      <c r="Y719" s="116">
        <f t="shared" si="9"/>
        <v>35</v>
      </c>
      <c r="Z719" s="116">
        <f t="shared" si="9"/>
        <v>25</v>
      </c>
      <c r="AA719" s="116">
        <f t="shared" si="9"/>
        <v>0</v>
      </c>
    </row>
    <row r="720" spans="1:27" ht="30" x14ac:dyDescent="0.25">
      <c r="A720" s="67" t="s">
        <v>37</v>
      </c>
      <c r="B720" s="67" t="s">
        <v>185</v>
      </c>
      <c r="C720" s="67" t="s">
        <v>358</v>
      </c>
      <c r="D720" s="67">
        <v>20</v>
      </c>
      <c r="E720" s="67">
        <v>18</v>
      </c>
      <c r="F720" s="67">
        <v>17</v>
      </c>
      <c r="G720" s="67"/>
      <c r="H720" s="67"/>
      <c r="I720" s="67"/>
      <c r="J720" s="67">
        <v>99</v>
      </c>
      <c r="K720" s="67">
        <v>2</v>
      </c>
      <c r="L720" s="67">
        <v>20</v>
      </c>
      <c r="M720" s="67"/>
      <c r="N720" s="67"/>
      <c r="O720" s="67"/>
      <c r="P720" s="67">
        <v>252</v>
      </c>
      <c r="Q720" s="67">
        <v>78</v>
      </c>
      <c r="R720" s="67">
        <v>155</v>
      </c>
      <c r="S720" s="67">
        <v>86</v>
      </c>
      <c r="T720" s="67">
        <v>95</v>
      </c>
      <c r="U720" s="67"/>
      <c r="V720" s="67"/>
      <c r="W720" s="67"/>
      <c r="X720" s="67"/>
      <c r="Y720" s="67"/>
      <c r="Z720" s="67"/>
      <c r="AA720" s="67"/>
    </row>
    <row r="721" spans="1:27" x14ac:dyDescent="0.25">
      <c r="A721" s="67" t="s">
        <v>37</v>
      </c>
      <c r="B721" s="67" t="s">
        <v>185</v>
      </c>
      <c r="C721" s="67" t="s">
        <v>355</v>
      </c>
      <c r="D721" s="67">
        <v>23</v>
      </c>
      <c r="E721" s="67">
        <v>27</v>
      </c>
      <c r="F721" s="67">
        <v>13</v>
      </c>
      <c r="G721" s="67">
        <v>8</v>
      </c>
      <c r="H721" s="67"/>
      <c r="I721" s="67"/>
      <c r="J721" s="67">
        <v>13</v>
      </c>
      <c r="K721" s="67">
        <v>3</v>
      </c>
      <c r="L721" s="67">
        <v>5</v>
      </c>
      <c r="M721" s="67">
        <v>32</v>
      </c>
      <c r="N721" s="67"/>
      <c r="O721" s="67"/>
      <c r="P721" s="67">
        <v>27</v>
      </c>
      <c r="Q721" s="67"/>
      <c r="R721" s="67">
        <v>43</v>
      </c>
      <c r="S721" s="67">
        <v>24</v>
      </c>
      <c r="T721" s="67">
        <v>18</v>
      </c>
      <c r="U721" s="67"/>
      <c r="V721" s="67"/>
      <c r="W721" s="67"/>
      <c r="X721" s="67"/>
      <c r="Y721" s="67"/>
      <c r="Z721" s="67"/>
      <c r="AA721" s="67"/>
    </row>
    <row r="722" spans="1:27" ht="30" x14ac:dyDescent="0.25">
      <c r="A722" s="67" t="s">
        <v>37</v>
      </c>
      <c r="B722" s="67" t="s">
        <v>185</v>
      </c>
      <c r="C722" s="67" t="s">
        <v>570</v>
      </c>
      <c r="D722" s="67"/>
      <c r="E722" s="67"/>
      <c r="F722" s="67">
        <v>12</v>
      </c>
      <c r="G722" s="67"/>
      <c r="H722" s="67"/>
      <c r="I722" s="67"/>
      <c r="J722" s="67"/>
      <c r="K722" s="67"/>
      <c r="L722" s="67">
        <v>4</v>
      </c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</row>
    <row r="723" spans="1:27" ht="30" x14ac:dyDescent="0.25">
      <c r="A723" s="67" t="s">
        <v>37</v>
      </c>
      <c r="B723" s="67" t="s">
        <v>185</v>
      </c>
      <c r="C723" s="67" t="s">
        <v>371</v>
      </c>
      <c r="D723" s="67">
        <v>20</v>
      </c>
      <c r="E723" s="67">
        <v>21</v>
      </c>
      <c r="F723" s="67">
        <v>17</v>
      </c>
      <c r="G723" s="67">
        <v>10</v>
      </c>
      <c r="H723" s="67"/>
      <c r="I723" s="67"/>
      <c r="J723" s="67">
        <v>22</v>
      </c>
      <c r="K723" s="67">
        <v>4</v>
      </c>
      <c r="L723" s="67">
        <v>3</v>
      </c>
      <c r="M723" s="67">
        <v>12</v>
      </c>
      <c r="N723" s="67"/>
      <c r="O723" s="67"/>
      <c r="P723" s="67">
        <v>132</v>
      </c>
      <c r="Q723" s="67">
        <v>33</v>
      </c>
      <c r="R723" s="67">
        <v>50</v>
      </c>
      <c r="S723" s="67">
        <v>17</v>
      </c>
      <c r="T723" s="67">
        <v>18</v>
      </c>
      <c r="U723" s="67"/>
      <c r="V723" s="67"/>
      <c r="W723" s="67"/>
      <c r="X723" s="67"/>
      <c r="Y723" s="67"/>
      <c r="Z723" s="67"/>
      <c r="AA723" s="67"/>
    </row>
    <row r="724" spans="1:27" ht="45" x14ac:dyDescent="0.25">
      <c r="A724" s="67" t="s">
        <v>37</v>
      </c>
      <c r="B724" s="67" t="s">
        <v>185</v>
      </c>
      <c r="C724" s="67" t="s">
        <v>387</v>
      </c>
      <c r="D724" s="67">
        <v>14</v>
      </c>
      <c r="E724" s="67">
        <v>14</v>
      </c>
      <c r="F724" s="67">
        <v>9</v>
      </c>
      <c r="G724" s="67"/>
      <c r="H724" s="67"/>
      <c r="I724" s="67"/>
      <c r="J724" s="67">
        <v>24</v>
      </c>
      <c r="K724" s="67">
        <v>2</v>
      </c>
      <c r="L724" s="67">
        <v>4</v>
      </c>
      <c r="M724" s="67">
        <v>13</v>
      </c>
      <c r="N724" s="67"/>
      <c r="O724" s="67"/>
      <c r="P724" s="67">
        <v>24</v>
      </c>
      <c r="Q724" s="67"/>
      <c r="R724" s="67">
        <v>33</v>
      </c>
      <c r="S724" s="67">
        <v>16</v>
      </c>
      <c r="T724" s="67">
        <v>24</v>
      </c>
      <c r="U724" s="67"/>
      <c r="V724" s="67"/>
      <c r="W724" s="67"/>
      <c r="X724" s="67"/>
      <c r="Y724" s="67"/>
      <c r="Z724" s="67"/>
      <c r="AA724" s="67"/>
    </row>
    <row r="725" spans="1:27" ht="30" x14ac:dyDescent="0.25">
      <c r="A725" s="67" t="s">
        <v>37</v>
      </c>
      <c r="B725" s="67" t="s">
        <v>185</v>
      </c>
      <c r="C725" s="67" t="s">
        <v>475</v>
      </c>
      <c r="D725" s="67">
        <v>14</v>
      </c>
      <c r="E725" s="67">
        <v>14</v>
      </c>
      <c r="F725" s="67">
        <v>16</v>
      </c>
      <c r="G725" s="67">
        <v>15</v>
      </c>
      <c r="H725" s="67"/>
      <c r="I725" s="67"/>
      <c r="J725" s="67">
        <v>166</v>
      </c>
      <c r="K725" s="67">
        <v>12</v>
      </c>
      <c r="L725" s="67">
        <v>16</v>
      </c>
      <c r="M725" s="67">
        <v>5</v>
      </c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</row>
    <row r="726" spans="1:27" ht="30" x14ac:dyDescent="0.25">
      <c r="A726" s="67" t="s">
        <v>37</v>
      </c>
      <c r="B726" s="67" t="s">
        <v>185</v>
      </c>
      <c r="C726" s="67" t="s">
        <v>481</v>
      </c>
      <c r="D726" s="67"/>
      <c r="E726" s="67"/>
      <c r="F726" s="67"/>
      <c r="G726" s="67"/>
      <c r="H726" s="67"/>
      <c r="I726" s="67"/>
      <c r="J726" s="67">
        <v>20</v>
      </c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</row>
    <row r="727" spans="1:27" x14ac:dyDescent="0.25">
      <c r="A727" s="67" t="s">
        <v>37</v>
      </c>
      <c r="B727" s="67" t="s">
        <v>185</v>
      </c>
      <c r="C727" s="67" t="s">
        <v>1047</v>
      </c>
      <c r="D727" s="67">
        <v>15</v>
      </c>
      <c r="E727" s="67"/>
      <c r="F727" s="67"/>
      <c r="G727" s="67"/>
      <c r="H727" s="67"/>
      <c r="I727" s="67"/>
      <c r="J727" s="67">
        <v>106</v>
      </c>
      <c r="K727" s="67">
        <v>16</v>
      </c>
      <c r="L727" s="67">
        <v>21</v>
      </c>
      <c r="M727" s="67">
        <v>10</v>
      </c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</row>
    <row r="728" spans="1:27" ht="45" x14ac:dyDescent="0.25">
      <c r="A728" s="67" t="s">
        <v>37</v>
      </c>
      <c r="B728" s="67" t="s">
        <v>185</v>
      </c>
      <c r="C728" s="67" t="s">
        <v>1048</v>
      </c>
      <c r="D728" s="67"/>
      <c r="E728" s="67"/>
      <c r="F728" s="67"/>
      <c r="G728" s="67"/>
      <c r="H728" s="67"/>
      <c r="I728" s="67"/>
      <c r="J728" s="67">
        <v>235</v>
      </c>
      <c r="K728" s="67">
        <v>9</v>
      </c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</row>
    <row r="729" spans="1:27" ht="45" x14ac:dyDescent="0.25">
      <c r="A729" s="67" t="s">
        <v>37</v>
      </c>
      <c r="B729" s="67" t="s">
        <v>185</v>
      </c>
      <c r="C729" s="67" t="s">
        <v>354</v>
      </c>
      <c r="D729" s="67"/>
      <c r="E729" s="67"/>
      <c r="F729" s="67">
        <v>14</v>
      </c>
      <c r="G729" s="67">
        <v>11</v>
      </c>
      <c r="H729" s="67"/>
      <c r="I729" s="67"/>
      <c r="J729" s="67"/>
      <c r="K729" s="67"/>
      <c r="L729" s="67"/>
      <c r="M729" s="67">
        <v>5</v>
      </c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</row>
    <row r="730" spans="1:27" ht="30" x14ac:dyDescent="0.25">
      <c r="A730" s="67" t="s">
        <v>37</v>
      </c>
      <c r="B730" s="67" t="s">
        <v>185</v>
      </c>
      <c r="C730" s="67" t="s">
        <v>271</v>
      </c>
      <c r="D730" s="67"/>
      <c r="E730" s="67"/>
      <c r="F730" s="67"/>
      <c r="G730" s="67">
        <v>10</v>
      </c>
      <c r="H730" s="67"/>
      <c r="I730" s="67"/>
      <c r="J730" s="67">
        <v>20</v>
      </c>
      <c r="K730" s="67"/>
      <c r="L730" s="67"/>
      <c r="M730" s="67">
        <v>5</v>
      </c>
      <c r="N730" s="67"/>
      <c r="O730" s="67"/>
      <c r="P730" s="67">
        <v>51</v>
      </c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</row>
    <row r="731" spans="1:27" x14ac:dyDescent="0.25">
      <c r="A731" s="67" t="s">
        <v>37</v>
      </c>
      <c r="B731" s="67" t="s">
        <v>185</v>
      </c>
      <c r="C731" s="67" t="s">
        <v>391</v>
      </c>
      <c r="D731" s="67">
        <v>10</v>
      </c>
      <c r="E731" s="67">
        <v>13</v>
      </c>
      <c r="F731" s="67">
        <v>9</v>
      </c>
      <c r="G731" s="67">
        <v>5</v>
      </c>
      <c r="H731" s="67"/>
      <c r="I731" s="67"/>
      <c r="J731" s="67">
        <v>2</v>
      </c>
      <c r="K731" s="67">
        <v>9</v>
      </c>
      <c r="L731" s="67">
        <v>6</v>
      </c>
      <c r="M731" s="67">
        <v>18</v>
      </c>
      <c r="N731" s="67"/>
      <c r="O731" s="67"/>
      <c r="P731" s="67"/>
      <c r="Q731" s="67">
        <v>11</v>
      </c>
      <c r="R731" s="67">
        <v>47</v>
      </c>
      <c r="S731" s="67">
        <v>48</v>
      </c>
      <c r="T731" s="67"/>
      <c r="U731" s="67"/>
      <c r="V731" s="67"/>
      <c r="W731" s="67"/>
      <c r="X731" s="67"/>
      <c r="Y731" s="67"/>
      <c r="Z731" s="67"/>
      <c r="AA731" s="67"/>
    </row>
    <row r="732" spans="1:27" ht="45" x14ac:dyDescent="0.25">
      <c r="A732" s="67" t="s">
        <v>37</v>
      </c>
      <c r="B732" s="67" t="s">
        <v>185</v>
      </c>
      <c r="C732" s="67" t="s">
        <v>1049</v>
      </c>
      <c r="D732" s="67">
        <v>14</v>
      </c>
      <c r="E732" s="67">
        <v>14</v>
      </c>
      <c r="F732" s="67">
        <v>15</v>
      </c>
      <c r="G732" s="67"/>
      <c r="H732" s="67"/>
      <c r="I732" s="67"/>
      <c r="J732" s="67">
        <v>1</v>
      </c>
      <c r="K732" s="67">
        <v>6</v>
      </c>
      <c r="L732" s="67">
        <v>2</v>
      </c>
      <c r="M732" s="67"/>
      <c r="N732" s="67"/>
      <c r="O732" s="67"/>
      <c r="P732" s="67">
        <v>18</v>
      </c>
      <c r="Q732" s="67"/>
      <c r="R732" s="67">
        <v>13</v>
      </c>
      <c r="S732" s="67"/>
      <c r="T732" s="67"/>
      <c r="U732" s="67"/>
      <c r="V732" s="67"/>
      <c r="W732" s="67"/>
      <c r="X732" s="67"/>
      <c r="Y732" s="67"/>
      <c r="Z732" s="67"/>
      <c r="AA732" s="67"/>
    </row>
    <row r="733" spans="1:27" ht="30" x14ac:dyDescent="0.25">
      <c r="A733" s="67" t="s">
        <v>37</v>
      </c>
      <c r="B733" s="67" t="s">
        <v>185</v>
      </c>
      <c r="C733" s="67" t="s">
        <v>1050</v>
      </c>
      <c r="D733" s="67">
        <v>16</v>
      </c>
      <c r="E733" s="67">
        <v>18</v>
      </c>
      <c r="F733" s="67">
        <v>14</v>
      </c>
      <c r="G733" s="67">
        <v>17</v>
      </c>
      <c r="H733" s="67"/>
      <c r="I733" s="67"/>
      <c r="J733" s="67">
        <v>2</v>
      </c>
      <c r="K733" s="67"/>
      <c r="L733" s="67">
        <v>5</v>
      </c>
      <c r="M733" s="67">
        <v>9</v>
      </c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</row>
    <row r="734" spans="1:27" ht="60" x14ac:dyDescent="0.25">
      <c r="A734" s="67" t="s">
        <v>37</v>
      </c>
      <c r="B734" s="67" t="s">
        <v>185</v>
      </c>
      <c r="C734" s="67" t="s">
        <v>369</v>
      </c>
      <c r="D734" s="67">
        <v>10</v>
      </c>
      <c r="E734" s="67">
        <v>11</v>
      </c>
      <c r="F734" s="67"/>
      <c r="G734" s="67">
        <v>14</v>
      </c>
      <c r="H734" s="67"/>
      <c r="I734" s="67"/>
      <c r="J734" s="67">
        <v>2</v>
      </c>
      <c r="K734" s="67">
        <v>6</v>
      </c>
      <c r="L734" s="67"/>
      <c r="M734" s="67">
        <v>3</v>
      </c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</row>
    <row r="735" spans="1:27" x14ac:dyDescent="0.25">
      <c r="A735" s="67" t="s">
        <v>37</v>
      </c>
      <c r="B735" s="67" t="s">
        <v>185</v>
      </c>
      <c r="C735" s="67" t="s">
        <v>410</v>
      </c>
      <c r="D735" s="67"/>
      <c r="E735" s="67"/>
      <c r="F735" s="67"/>
      <c r="G735" s="67"/>
      <c r="H735" s="67"/>
      <c r="I735" s="67"/>
      <c r="J735" s="67">
        <v>134</v>
      </c>
      <c r="K735" s="67">
        <v>30</v>
      </c>
      <c r="L735" s="67"/>
      <c r="M735" s="67"/>
      <c r="N735" s="67"/>
      <c r="O735" s="67"/>
      <c r="P735" s="67">
        <v>200</v>
      </c>
      <c r="Q735" s="67">
        <v>90</v>
      </c>
      <c r="R735" s="67">
        <v>58</v>
      </c>
      <c r="S735" s="67">
        <v>29</v>
      </c>
      <c r="T735" s="67">
        <v>19</v>
      </c>
      <c r="U735" s="67"/>
      <c r="V735" s="67"/>
      <c r="W735" s="67"/>
      <c r="X735" s="67"/>
      <c r="Y735" s="67"/>
      <c r="Z735" s="67"/>
      <c r="AA735" s="67"/>
    </row>
    <row r="736" spans="1:27" x14ac:dyDescent="0.25">
      <c r="A736" s="67" t="s">
        <v>37</v>
      </c>
      <c r="B736" s="67" t="s">
        <v>185</v>
      </c>
      <c r="C736" s="67" t="s">
        <v>255</v>
      </c>
      <c r="D736" s="67"/>
      <c r="E736" s="67"/>
      <c r="F736" s="67"/>
      <c r="G736" s="67"/>
      <c r="H736" s="67"/>
      <c r="I736" s="67"/>
      <c r="J736" s="67">
        <v>103</v>
      </c>
      <c r="K736" s="67">
        <v>27</v>
      </c>
      <c r="L736" s="67">
        <v>27</v>
      </c>
      <c r="M736" s="67">
        <v>24</v>
      </c>
      <c r="N736" s="67"/>
      <c r="O736" s="67"/>
      <c r="P736" s="67">
        <v>288</v>
      </c>
      <c r="Q736" s="67">
        <v>61</v>
      </c>
      <c r="R736" s="67">
        <v>40</v>
      </c>
      <c r="S736" s="67">
        <v>39</v>
      </c>
      <c r="T736" s="67">
        <v>33</v>
      </c>
      <c r="U736" s="67"/>
      <c r="V736" s="67"/>
      <c r="W736" s="67"/>
      <c r="X736" s="67"/>
      <c r="Y736" s="67"/>
      <c r="Z736" s="67"/>
      <c r="AA736" s="67"/>
    </row>
    <row r="737" spans="1:27" x14ac:dyDescent="0.25">
      <c r="A737" s="67" t="s">
        <v>37</v>
      </c>
      <c r="B737" s="67" t="s">
        <v>185</v>
      </c>
      <c r="C737" s="67" t="s">
        <v>254</v>
      </c>
      <c r="D737" s="67"/>
      <c r="E737" s="67"/>
      <c r="F737" s="67"/>
      <c r="G737" s="67"/>
      <c r="H737" s="67"/>
      <c r="I737" s="67"/>
      <c r="J737" s="67">
        <v>160</v>
      </c>
      <c r="K737" s="67">
        <v>14</v>
      </c>
      <c r="L737" s="67">
        <v>13</v>
      </c>
      <c r="M737" s="67"/>
      <c r="N737" s="67"/>
      <c r="O737" s="67"/>
      <c r="P737" s="67">
        <v>283</v>
      </c>
      <c r="Q737" s="67">
        <v>64</v>
      </c>
      <c r="R737" s="67">
        <v>57</v>
      </c>
      <c r="S737" s="67">
        <v>48</v>
      </c>
      <c r="T737" s="67">
        <v>88</v>
      </c>
      <c r="U737" s="67"/>
      <c r="V737" s="67"/>
      <c r="W737" s="67"/>
      <c r="X737" s="67"/>
      <c r="Y737" s="67"/>
      <c r="Z737" s="67"/>
      <c r="AA737" s="67"/>
    </row>
    <row r="738" spans="1:27" x14ac:dyDescent="0.25">
      <c r="A738" s="67" t="s">
        <v>37</v>
      </c>
      <c r="B738" s="67" t="s">
        <v>185</v>
      </c>
      <c r="C738" s="67" t="s">
        <v>359</v>
      </c>
      <c r="D738" s="67"/>
      <c r="E738" s="67"/>
      <c r="F738" s="67"/>
      <c r="G738" s="67"/>
      <c r="H738" s="67"/>
      <c r="I738" s="67"/>
      <c r="J738" s="67">
        <v>207</v>
      </c>
      <c r="K738" s="67">
        <v>23</v>
      </c>
      <c r="L738" s="67"/>
      <c r="M738" s="67">
        <v>11</v>
      </c>
      <c r="N738" s="67"/>
      <c r="O738" s="67"/>
      <c r="P738" s="67">
        <v>108</v>
      </c>
      <c r="Q738" s="67">
        <v>39</v>
      </c>
      <c r="R738" s="67">
        <v>27</v>
      </c>
      <c r="S738" s="67">
        <v>35</v>
      </c>
      <c r="T738" s="67"/>
      <c r="U738" s="67"/>
      <c r="V738" s="67"/>
      <c r="W738" s="67"/>
      <c r="X738" s="67"/>
      <c r="Y738" s="67"/>
      <c r="Z738" s="67"/>
      <c r="AA738" s="67"/>
    </row>
    <row r="739" spans="1:27" x14ac:dyDescent="0.25">
      <c r="A739" s="67" t="s">
        <v>37</v>
      </c>
      <c r="B739" s="67" t="s">
        <v>185</v>
      </c>
      <c r="C739" s="67" t="s">
        <v>260</v>
      </c>
      <c r="D739" s="67"/>
      <c r="E739" s="67"/>
      <c r="F739" s="67"/>
      <c r="G739" s="67"/>
      <c r="H739" s="67"/>
      <c r="I739" s="67"/>
      <c r="J739" s="67">
        <v>28</v>
      </c>
      <c r="K739" s="67">
        <v>7</v>
      </c>
      <c r="L739" s="67"/>
      <c r="M739" s="67">
        <v>12</v>
      </c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</row>
    <row r="740" spans="1:27" ht="30" x14ac:dyDescent="0.25">
      <c r="A740" s="67" t="s">
        <v>37</v>
      </c>
      <c r="B740" s="67" t="s">
        <v>185</v>
      </c>
      <c r="C740" s="67" t="s">
        <v>554</v>
      </c>
      <c r="D740" s="67"/>
      <c r="E740" s="67"/>
      <c r="F740" s="67"/>
      <c r="G740" s="67"/>
      <c r="H740" s="67"/>
      <c r="I740" s="67"/>
      <c r="J740" s="67">
        <v>34</v>
      </c>
      <c r="K740" s="67"/>
      <c r="L740" s="67">
        <v>13</v>
      </c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</row>
    <row r="741" spans="1:27" ht="30" x14ac:dyDescent="0.25">
      <c r="A741" s="67" t="s">
        <v>37</v>
      </c>
      <c r="B741" s="67" t="s">
        <v>185</v>
      </c>
      <c r="C741" s="67" t="s">
        <v>375</v>
      </c>
      <c r="D741" s="67">
        <v>17</v>
      </c>
      <c r="E741" s="67">
        <v>14</v>
      </c>
      <c r="F741" s="67">
        <v>15</v>
      </c>
      <c r="G741" s="67">
        <v>4</v>
      </c>
      <c r="H741" s="67"/>
      <c r="I741" s="67"/>
      <c r="J741" s="67">
        <v>49</v>
      </c>
      <c r="K741" s="67">
        <v>10</v>
      </c>
      <c r="L741" s="67">
        <v>3</v>
      </c>
      <c r="M741" s="67">
        <v>12</v>
      </c>
      <c r="N741" s="67"/>
      <c r="O741" s="67"/>
      <c r="P741" s="67">
        <v>124</v>
      </c>
      <c r="Q741" s="67">
        <v>41</v>
      </c>
      <c r="R741" s="67"/>
      <c r="S741" s="67">
        <v>8</v>
      </c>
      <c r="T741" s="67"/>
      <c r="U741" s="67"/>
      <c r="V741" s="67"/>
      <c r="W741" s="67"/>
      <c r="X741" s="67"/>
      <c r="Y741" s="67"/>
      <c r="Z741" s="67"/>
      <c r="AA741" s="67"/>
    </row>
    <row r="742" spans="1:27" ht="30" x14ac:dyDescent="0.25">
      <c r="A742" s="67" t="s">
        <v>37</v>
      </c>
      <c r="B742" s="67" t="s">
        <v>185</v>
      </c>
      <c r="C742" s="67" t="s">
        <v>357</v>
      </c>
      <c r="D742" s="67"/>
      <c r="E742" s="67">
        <v>10</v>
      </c>
      <c r="F742" s="67">
        <v>8</v>
      </c>
      <c r="G742" s="67">
        <v>8</v>
      </c>
      <c r="H742" s="67"/>
      <c r="I742" s="67"/>
      <c r="J742" s="67">
        <v>46</v>
      </c>
      <c r="K742" s="67">
        <v>9</v>
      </c>
      <c r="L742" s="67">
        <v>6</v>
      </c>
      <c r="M742" s="67">
        <v>5</v>
      </c>
      <c r="N742" s="67"/>
      <c r="O742" s="67"/>
      <c r="P742" s="67">
        <v>187</v>
      </c>
      <c r="Q742" s="67">
        <v>36</v>
      </c>
      <c r="R742" s="67">
        <v>16</v>
      </c>
      <c r="S742" s="67"/>
      <c r="T742" s="67"/>
      <c r="U742" s="67"/>
      <c r="V742" s="67"/>
      <c r="W742" s="67"/>
      <c r="X742" s="67"/>
      <c r="Y742" s="67"/>
      <c r="Z742" s="67"/>
      <c r="AA742" s="67"/>
    </row>
    <row r="743" spans="1:27" x14ac:dyDescent="0.25">
      <c r="A743" s="67" t="s">
        <v>37</v>
      </c>
      <c r="B743" s="67" t="s">
        <v>185</v>
      </c>
      <c r="C743" s="67" t="s">
        <v>684</v>
      </c>
      <c r="D743" s="67">
        <v>20</v>
      </c>
      <c r="E743" s="67">
        <v>16</v>
      </c>
      <c r="F743" s="67">
        <v>13</v>
      </c>
      <c r="G743" s="67">
        <v>7</v>
      </c>
      <c r="H743" s="67"/>
      <c r="I743" s="67"/>
      <c r="J743" s="67">
        <v>65</v>
      </c>
      <c r="K743" s="67">
        <v>27</v>
      </c>
      <c r="L743" s="67">
        <v>6</v>
      </c>
      <c r="M743" s="67">
        <v>9</v>
      </c>
      <c r="N743" s="67"/>
      <c r="O743" s="67"/>
      <c r="P743" s="67">
        <v>254</v>
      </c>
      <c r="Q743" s="67">
        <v>67</v>
      </c>
      <c r="R743" s="67">
        <v>37</v>
      </c>
      <c r="S743" s="67"/>
      <c r="T743" s="67"/>
      <c r="U743" s="67"/>
      <c r="V743" s="67"/>
      <c r="W743" s="67"/>
      <c r="X743" s="67"/>
      <c r="Y743" s="67"/>
      <c r="Z743" s="67"/>
      <c r="AA743" s="67"/>
    </row>
    <row r="744" spans="1:27" x14ac:dyDescent="0.25">
      <c r="A744" s="67" t="s">
        <v>37</v>
      </c>
      <c r="B744" s="67" t="s">
        <v>185</v>
      </c>
      <c r="C744" s="67" t="s">
        <v>373</v>
      </c>
      <c r="D744" s="67">
        <v>15</v>
      </c>
      <c r="E744" s="67">
        <v>19</v>
      </c>
      <c r="F744" s="67">
        <v>17</v>
      </c>
      <c r="G744" s="67">
        <v>13</v>
      </c>
      <c r="H744" s="67"/>
      <c r="I744" s="67"/>
      <c r="J744" s="67">
        <v>53</v>
      </c>
      <c r="K744" s="67">
        <v>41</v>
      </c>
      <c r="L744" s="67">
        <v>39</v>
      </c>
      <c r="M744" s="67">
        <v>44</v>
      </c>
      <c r="N744" s="67"/>
      <c r="O744" s="67"/>
      <c r="P744" s="67">
        <v>261</v>
      </c>
      <c r="Q744" s="67">
        <v>36</v>
      </c>
      <c r="R744" s="67">
        <v>187</v>
      </c>
      <c r="S744" s="67">
        <v>178</v>
      </c>
      <c r="T744" s="67">
        <v>151</v>
      </c>
      <c r="U744" s="67">
        <v>22</v>
      </c>
      <c r="V744" s="67"/>
      <c r="W744" s="67"/>
      <c r="X744" s="67"/>
      <c r="Y744" s="67"/>
      <c r="Z744" s="67"/>
      <c r="AA744" s="67"/>
    </row>
    <row r="745" spans="1:27" x14ac:dyDescent="0.25">
      <c r="A745" s="67" t="s">
        <v>37</v>
      </c>
      <c r="B745" s="67" t="s">
        <v>185</v>
      </c>
      <c r="C745" s="67" t="s">
        <v>389</v>
      </c>
      <c r="D745" s="67"/>
      <c r="E745" s="67"/>
      <c r="F745" s="67"/>
      <c r="G745" s="67"/>
      <c r="H745" s="67"/>
      <c r="I745" s="67"/>
      <c r="J745" s="67">
        <v>81</v>
      </c>
      <c r="K745" s="67">
        <v>23</v>
      </c>
      <c r="L745" s="67">
        <v>21</v>
      </c>
      <c r="M745" s="67">
        <v>23</v>
      </c>
      <c r="N745" s="67">
        <v>31</v>
      </c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</row>
    <row r="746" spans="1:27" ht="30" x14ac:dyDescent="0.25">
      <c r="A746" s="67" t="s">
        <v>37</v>
      </c>
      <c r="B746" s="67" t="s">
        <v>185</v>
      </c>
      <c r="C746" s="67" t="s">
        <v>1051</v>
      </c>
      <c r="D746" s="67"/>
      <c r="E746" s="67"/>
      <c r="F746" s="67">
        <v>9</v>
      </c>
      <c r="G746" s="67"/>
      <c r="H746" s="67"/>
      <c r="I746" s="67"/>
      <c r="J746" s="67">
        <v>20</v>
      </c>
      <c r="K746" s="67">
        <v>16</v>
      </c>
      <c r="L746" s="67">
        <v>12</v>
      </c>
      <c r="M746" s="67">
        <v>19</v>
      </c>
      <c r="N746" s="67">
        <v>11</v>
      </c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</row>
    <row r="747" spans="1:27" ht="30" x14ac:dyDescent="0.25">
      <c r="A747" s="67" t="s">
        <v>37</v>
      </c>
      <c r="B747" s="67" t="s">
        <v>185</v>
      </c>
      <c r="C747" s="67" t="s">
        <v>384</v>
      </c>
      <c r="D747" s="67">
        <v>11</v>
      </c>
      <c r="E747" s="67"/>
      <c r="F747" s="67"/>
      <c r="G747" s="67"/>
      <c r="H747" s="67"/>
      <c r="I747" s="67"/>
      <c r="J747" s="67">
        <v>91</v>
      </c>
      <c r="K747" s="67">
        <v>30</v>
      </c>
      <c r="L747" s="67">
        <v>29</v>
      </c>
      <c r="M747" s="67">
        <v>18</v>
      </c>
      <c r="N747" s="67"/>
      <c r="O747" s="67"/>
      <c r="P747" s="67">
        <v>261</v>
      </c>
      <c r="Q747" s="67">
        <v>73</v>
      </c>
      <c r="R747" s="67">
        <v>133</v>
      </c>
      <c r="S747" s="67">
        <v>107</v>
      </c>
      <c r="T747" s="67">
        <v>100</v>
      </c>
      <c r="U747" s="67"/>
      <c r="V747" s="67"/>
      <c r="W747" s="67"/>
      <c r="X747" s="67"/>
      <c r="Y747" s="67"/>
      <c r="Z747" s="67"/>
      <c r="AA747" s="67"/>
    </row>
    <row r="748" spans="1:27" x14ac:dyDescent="0.25">
      <c r="A748" s="67" t="s">
        <v>37</v>
      </c>
      <c r="B748" s="67" t="s">
        <v>185</v>
      </c>
      <c r="C748" s="67" t="s">
        <v>463</v>
      </c>
      <c r="D748" s="67"/>
      <c r="E748" s="67"/>
      <c r="F748" s="67"/>
      <c r="G748" s="67"/>
      <c r="H748" s="67"/>
      <c r="I748" s="67"/>
      <c r="J748" s="67">
        <v>25</v>
      </c>
      <c r="K748" s="67">
        <v>22</v>
      </c>
      <c r="L748" s="67">
        <v>14</v>
      </c>
      <c r="M748" s="67">
        <v>18</v>
      </c>
      <c r="N748" s="67"/>
      <c r="O748" s="67"/>
      <c r="P748" s="67">
        <v>34</v>
      </c>
      <c r="Q748" s="67">
        <v>22</v>
      </c>
      <c r="R748" s="67">
        <v>18</v>
      </c>
      <c r="S748" s="67">
        <v>22</v>
      </c>
      <c r="T748" s="67">
        <v>24</v>
      </c>
      <c r="U748" s="67"/>
      <c r="V748" s="67"/>
      <c r="W748" s="67"/>
      <c r="X748" s="67"/>
      <c r="Y748" s="67"/>
      <c r="Z748" s="67"/>
      <c r="AA748" s="67"/>
    </row>
    <row r="749" spans="1:27" ht="45" x14ac:dyDescent="0.25">
      <c r="A749" s="67" t="s">
        <v>37</v>
      </c>
      <c r="B749" s="67" t="s">
        <v>185</v>
      </c>
      <c r="C749" s="67" t="s">
        <v>383</v>
      </c>
      <c r="D749" s="67"/>
      <c r="E749" s="67"/>
      <c r="F749" s="67"/>
      <c r="G749" s="67"/>
      <c r="H749" s="67"/>
      <c r="I749" s="67"/>
      <c r="J749" s="67">
        <v>62</v>
      </c>
      <c r="K749" s="67">
        <v>24</v>
      </c>
      <c r="L749" s="67">
        <v>13</v>
      </c>
      <c r="M749" s="67"/>
      <c r="N749" s="67"/>
      <c r="O749" s="67"/>
      <c r="P749" s="67">
        <v>210</v>
      </c>
      <c r="Q749" s="67">
        <v>47</v>
      </c>
      <c r="R749" s="67">
        <v>58</v>
      </c>
      <c r="S749" s="67"/>
      <c r="T749" s="67"/>
      <c r="U749" s="67"/>
      <c r="V749" s="67"/>
      <c r="W749" s="67"/>
      <c r="X749" s="67"/>
      <c r="Y749" s="67"/>
      <c r="Z749" s="67"/>
      <c r="AA749" s="67"/>
    </row>
    <row r="750" spans="1:27" x14ac:dyDescent="0.25">
      <c r="A750" s="67" t="s">
        <v>37</v>
      </c>
      <c r="B750" s="67" t="s">
        <v>185</v>
      </c>
      <c r="C750" s="67" t="s">
        <v>244</v>
      </c>
      <c r="D750" s="67">
        <v>11</v>
      </c>
      <c r="E750" s="67">
        <v>13</v>
      </c>
      <c r="F750" s="67"/>
      <c r="G750" s="67"/>
      <c r="H750" s="67"/>
      <c r="I750" s="67"/>
      <c r="J750" s="67">
        <v>9</v>
      </c>
      <c r="K750" s="67">
        <v>4</v>
      </c>
      <c r="L750" s="67">
        <v>18</v>
      </c>
      <c r="M750" s="67">
        <v>12</v>
      </c>
      <c r="N750" s="67"/>
      <c r="O750" s="67"/>
      <c r="P750" s="67"/>
      <c r="Q750" s="67"/>
      <c r="R750" s="67">
        <v>40</v>
      </c>
      <c r="S750" s="67">
        <v>43</v>
      </c>
      <c r="T750" s="67">
        <v>23</v>
      </c>
      <c r="U750" s="67"/>
      <c r="V750" s="67"/>
      <c r="W750" s="67"/>
      <c r="X750" s="67"/>
      <c r="Y750" s="67"/>
      <c r="Z750" s="67"/>
      <c r="AA750" s="67"/>
    </row>
    <row r="751" spans="1:27" x14ac:dyDescent="0.25">
      <c r="A751" s="67" t="s">
        <v>37</v>
      </c>
      <c r="B751" s="67" t="s">
        <v>185</v>
      </c>
      <c r="C751" s="67" t="s">
        <v>188</v>
      </c>
      <c r="D751" s="67"/>
      <c r="E751" s="67"/>
      <c r="F751" s="67"/>
      <c r="G751" s="67"/>
      <c r="H751" s="67"/>
      <c r="I751" s="67"/>
      <c r="J751" s="67">
        <v>406</v>
      </c>
      <c r="K751" s="67">
        <v>42</v>
      </c>
      <c r="L751" s="67">
        <v>34</v>
      </c>
      <c r="M751" s="67"/>
      <c r="N751" s="67"/>
      <c r="O751" s="67"/>
      <c r="P751" s="67">
        <v>525</v>
      </c>
      <c r="Q751" s="67">
        <v>185</v>
      </c>
      <c r="R751" s="67">
        <v>291</v>
      </c>
      <c r="S751" s="67"/>
      <c r="T751" s="67"/>
      <c r="U751" s="67"/>
      <c r="V751" s="67"/>
      <c r="W751" s="67"/>
      <c r="X751" s="67"/>
      <c r="Y751" s="67"/>
      <c r="Z751" s="67"/>
      <c r="AA751" s="67"/>
    </row>
    <row r="752" spans="1:27" x14ac:dyDescent="0.25">
      <c r="A752" s="67" t="s">
        <v>37</v>
      </c>
      <c r="B752" s="67" t="s">
        <v>185</v>
      </c>
      <c r="C752" s="67" t="s">
        <v>562</v>
      </c>
      <c r="D752" s="67">
        <v>10</v>
      </c>
      <c r="E752" s="67"/>
      <c r="F752" s="67"/>
      <c r="G752" s="67"/>
      <c r="H752" s="67"/>
      <c r="I752" s="67"/>
      <c r="J752" s="67">
        <v>23</v>
      </c>
      <c r="K752" s="67">
        <v>13</v>
      </c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</row>
    <row r="753" spans="1:27" ht="30" x14ac:dyDescent="0.25">
      <c r="A753" s="67" t="s">
        <v>37</v>
      </c>
      <c r="B753" s="67" t="s">
        <v>186</v>
      </c>
      <c r="C753" s="67" t="s">
        <v>358</v>
      </c>
      <c r="D753" s="67"/>
      <c r="E753" s="67"/>
      <c r="F753" s="67"/>
      <c r="G753" s="67"/>
      <c r="H753" s="67"/>
      <c r="I753" s="67"/>
      <c r="J753" s="67">
        <v>17</v>
      </c>
      <c r="K753" s="67">
        <v>11</v>
      </c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</row>
    <row r="754" spans="1:27" ht="30" x14ac:dyDescent="0.25">
      <c r="A754" s="67" t="s">
        <v>37</v>
      </c>
      <c r="B754" s="67" t="s">
        <v>186</v>
      </c>
      <c r="C754" s="67" t="s">
        <v>698</v>
      </c>
      <c r="D754" s="67"/>
      <c r="E754" s="67"/>
      <c r="F754" s="67"/>
      <c r="G754" s="67"/>
      <c r="H754" s="67"/>
      <c r="I754" s="67"/>
      <c r="J754" s="67">
        <v>5</v>
      </c>
      <c r="K754" s="67">
        <v>10</v>
      </c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</row>
    <row r="755" spans="1:27" x14ac:dyDescent="0.25">
      <c r="A755" s="67" t="s">
        <v>37</v>
      </c>
      <c r="B755" s="67" t="s">
        <v>186</v>
      </c>
      <c r="C755" s="67" t="s">
        <v>373</v>
      </c>
      <c r="D755" s="67"/>
      <c r="E755" s="67"/>
      <c r="F755" s="67"/>
      <c r="G755" s="67"/>
      <c r="H755" s="67"/>
      <c r="I755" s="67"/>
      <c r="J755" s="67">
        <v>19</v>
      </c>
      <c r="K755" s="67">
        <v>10</v>
      </c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</row>
    <row r="756" spans="1:27" x14ac:dyDescent="0.25">
      <c r="A756" s="67" t="s">
        <v>37</v>
      </c>
      <c r="B756" s="67" t="s">
        <v>186</v>
      </c>
      <c r="C756" s="67" t="s">
        <v>684</v>
      </c>
      <c r="D756" s="67"/>
      <c r="E756" s="67"/>
      <c r="F756" s="67"/>
      <c r="G756" s="67"/>
      <c r="H756" s="67"/>
      <c r="I756" s="67"/>
      <c r="J756" s="67">
        <v>6</v>
      </c>
      <c r="K756" s="67">
        <v>6</v>
      </c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</row>
    <row r="757" spans="1:27" ht="30" x14ac:dyDescent="0.25">
      <c r="A757" s="67" t="s">
        <v>37</v>
      </c>
      <c r="B757" s="67" t="s">
        <v>186</v>
      </c>
      <c r="C757" s="67" t="s">
        <v>357</v>
      </c>
      <c r="D757" s="67"/>
      <c r="E757" s="67"/>
      <c r="F757" s="67"/>
      <c r="G757" s="67"/>
      <c r="H757" s="67"/>
      <c r="I757" s="67"/>
      <c r="J757" s="67">
        <v>5</v>
      </c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</row>
    <row r="758" spans="1:27" ht="30" x14ac:dyDescent="0.25">
      <c r="A758" s="67" t="s">
        <v>37</v>
      </c>
      <c r="B758" s="67" t="s">
        <v>186</v>
      </c>
      <c r="C758" s="67" t="s">
        <v>1052</v>
      </c>
      <c r="D758" s="67"/>
      <c r="E758" s="67"/>
      <c r="F758" s="67"/>
      <c r="G758" s="67"/>
      <c r="H758" s="67"/>
      <c r="I758" s="67"/>
      <c r="J758" s="67">
        <v>15</v>
      </c>
      <c r="K758" s="67">
        <v>6</v>
      </c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</row>
    <row r="759" spans="1:27" ht="30" x14ac:dyDescent="0.25">
      <c r="A759" s="67" t="s">
        <v>37</v>
      </c>
      <c r="B759" s="67" t="s">
        <v>186</v>
      </c>
      <c r="C759" s="67" t="s">
        <v>1053</v>
      </c>
      <c r="D759" s="67"/>
      <c r="E759" s="67"/>
      <c r="F759" s="67"/>
      <c r="G759" s="67"/>
      <c r="H759" s="67"/>
      <c r="I759" s="67"/>
      <c r="J759" s="67">
        <v>9</v>
      </c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</row>
    <row r="760" spans="1:27" ht="30" x14ac:dyDescent="0.25">
      <c r="A760" s="67" t="s">
        <v>37</v>
      </c>
      <c r="B760" s="67" t="s">
        <v>186</v>
      </c>
      <c r="C760" s="67" t="s">
        <v>371</v>
      </c>
      <c r="D760" s="67"/>
      <c r="E760" s="67"/>
      <c r="F760" s="67"/>
      <c r="G760" s="67"/>
      <c r="H760" s="67"/>
      <c r="I760" s="67"/>
      <c r="J760" s="67">
        <v>5</v>
      </c>
      <c r="K760" s="67">
        <v>9</v>
      </c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</row>
    <row r="761" spans="1:27" ht="45" x14ac:dyDescent="0.25">
      <c r="A761" s="67" t="s">
        <v>37</v>
      </c>
      <c r="B761" s="67" t="s">
        <v>186</v>
      </c>
      <c r="C761" s="67" t="s">
        <v>387</v>
      </c>
      <c r="D761" s="67"/>
      <c r="E761" s="67"/>
      <c r="F761" s="67"/>
      <c r="G761" s="67"/>
      <c r="H761" s="67"/>
      <c r="I761" s="67"/>
      <c r="J761" s="67">
        <v>4</v>
      </c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</row>
    <row r="762" spans="1:27" ht="60" x14ac:dyDescent="0.25">
      <c r="A762" s="67" t="s">
        <v>37</v>
      </c>
      <c r="B762" s="67" t="s">
        <v>186</v>
      </c>
      <c r="C762" s="67" t="s">
        <v>1054</v>
      </c>
      <c r="D762" s="67"/>
      <c r="E762" s="67"/>
      <c r="F762" s="67"/>
      <c r="G762" s="67"/>
      <c r="H762" s="67"/>
      <c r="I762" s="67"/>
      <c r="J762" s="67"/>
      <c r="K762" s="67">
        <v>4</v>
      </c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</row>
    <row r="763" spans="1:27" ht="30" x14ac:dyDescent="0.25">
      <c r="A763" s="67" t="s">
        <v>37</v>
      </c>
      <c r="B763" s="67" t="s">
        <v>186</v>
      </c>
      <c r="C763" s="67" t="s">
        <v>271</v>
      </c>
      <c r="D763" s="67"/>
      <c r="E763" s="67"/>
      <c r="F763" s="67"/>
      <c r="G763" s="67"/>
      <c r="H763" s="67"/>
      <c r="I763" s="67"/>
      <c r="J763" s="67">
        <v>11</v>
      </c>
      <c r="K763" s="67">
        <v>5</v>
      </c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</row>
    <row r="764" spans="1:27" ht="30" x14ac:dyDescent="0.25">
      <c r="A764" s="67" t="s">
        <v>37</v>
      </c>
      <c r="B764" s="67" t="s">
        <v>186</v>
      </c>
      <c r="C764" s="67" t="s">
        <v>1055</v>
      </c>
      <c r="D764" s="67"/>
      <c r="E764" s="67"/>
      <c r="F764" s="67"/>
      <c r="G764" s="67"/>
      <c r="H764" s="67"/>
      <c r="I764" s="67"/>
      <c r="J764" s="67">
        <v>8</v>
      </c>
      <c r="K764" s="67">
        <v>9</v>
      </c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</row>
    <row r="765" spans="1:27" x14ac:dyDescent="0.25">
      <c r="A765" s="67" t="s">
        <v>37</v>
      </c>
      <c r="B765" s="67" t="s">
        <v>266</v>
      </c>
      <c r="C765" s="67" t="s">
        <v>527</v>
      </c>
      <c r="D765" s="67">
        <v>7</v>
      </c>
      <c r="E765" s="67">
        <v>13</v>
      </c>
      <c r="F765" s="67">
        <v>15</v>
      </c>
      <c r="G765" s="67"/>
      <c r="H765" s="67">
        <v>4</v>
      </c>
      <c r="I765" s="67"/>
      <c r="J765" s="67">
        <v>139</v>
      </c>
      <c r="K765" s="67">
        <v>8</v>
      </c>
      <c r="L765" s="67">
        <v>5</v>
      </c>
      <c r="M765" s="67"/>
      <c r="N765" s="67">
        <v>6</v>
      </c>
      <c r="O765" s="67"/>
      <c r="P765" s="67">
        <v>150</v>
      </c>
      <c r="Q765" s="67">
        <v>56</v>
      </c>
      <c r="R765" s="67">
        <v>32</v>
      </c>
      <c r="S765" s="67">
        <v>18</v>
      </c>
      <c r="T765" s="67">
        <v>15</v>
      </c>
      <c r="U765" s="67"/>
      <c r="V765" s="67"/>
      <c r="W765" s="67"/>
      <c r="X765" s="67"/>
      <c r="Y765" s="67"/>
      <c r="Z765" s="67"/>
      <c r="AA765" s="67"/>
    </row>
    <row r="766" spans="1:27" x14ac:dyDescent="0.25">
      <c r="A766" s="67" t="s">
        <v>37</v>
      </c>
      <c r="B766" s="67" t="s">
        <v>266</v>
      </c>
      <c r="C766" s="67" t="s">
        <v>463</v>
      </c>
      <c r="D766" s="67"/>
      <c r="E766" s="67"/>
      <c r="F766" s="67"/>
      <c r="G766" s="67"/>
      <c r="H766" s="67"/>
      <c r="I766" s="67"/>
      <c r="J766" s="67">
        <v>40</v>
      </c>
      <c r="K766" s="67">
        <v>25</v>
      </c>
      <c r="L766" s="67">
        <v>17</v>
      </c>
      <c r="M766" s="67">
        <v>17</v>
      </c>
      <c r="N766" s="67">
        <v>12</v>
      </c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</row>
    <row r="767" spans="1:27" x14ac:dyDescent="0.25">
      <c r="A767" s="67" t="s">
        <v>37</v>
      </c>
      <c r="B767" s="67" t="s">
        <v>266</v>
      </c>
      <c r="C767" s="67" t="s">
        <v>834</v>
      </c>
      <c r="D767" s="67">
        <v>0</v>
      </c>
      <c r="E767" s="67"/>
      <c r="F767" s="67"/>
      <c r="G767" s="67"/>
      <c r="H767" s="67"/>
      <c r="I767" s="67"/>
      <c r="J767" s="67">
        <v>19</v>
      </c>
      <c r="K767" s="67"/>
      <c r="L767" s="67"/>
      <c r="M767" s="67">
        <v>17</v>
      </c>
      <c r="N767" s="67">
        <v>21</v>
      </c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</row>
    <row r="768" spans="1:27" x14ac:dyDescent="0.25">
      <c r="A768" s="116" t="s">
        <v>37</v>
      </c>
      <c r="B768" s="116"/>
      <c r="C768" s="116"/>
      <c r="D768" s="116">
        <f>SUM(D720:D767)</f>
        <v>247</v>
      </c>
      <c r="E768" s="116">
        <f t="shared" ref="E768:AA768" si="10">SUM(E720:E767)</f>
        <v>235</v>
      </c>
      <c r="F768" s="116">
        <f t="shared" si="10"/>
        <v>213</v>
      </c>
      <c r="G768" s="116">
        <f t="shared" si="10"/>
        <v>122</v>
      </c>
      <c r="H768" s="116">
        <f t="shared" si="10"/>
        <v>4</v>
      </c>
      <c r="I768" s="116">
        <f t="shared" si="10"/>
        <v>0</v>
      </c>
      <c r="J768" s="116">
        <f t="shared" si="10"/>
        <v>2610</v>
      </c>
      <c r="K768" s="116">
        <f t="shared" si="10"/>
        <v>534</v>
      </c>
      <c r="L768" s="116">
        <f t="shared" si="10"/>
        <v>356</v>
      </c>
      <c r="M768" s="116">
        <f t="shared" si="10"/>
        <v>353</v>
      </c>
      <c r="N768" s="116">
        <f t="shared" si="10"/>
        <v>81</v>
      </c>
      <c r="O768" s="116">
        <f t="shared" si="10"/>
        <v>0</v>
      </c>
      <c r="P768" s="116">
        <f t="shared" si="10"/>
        <v>3389</v>
      </c>
      <c r="Q768" s="116">
        <f t="shared" si="10"/>
        <v>939</v>
      </c>
      <c r="R768" s="116">
        <f t="shared" si="10"/>
        <v>1335</v>
      </c>
      <c r="S768" s="116">
        <f t="shared" si="10"/>
        <v>718</v>
      </c>
      <c r="T768" s="116">
        <f t="shared" si="10"/>
        <v>608</v>
      </c>
      <c r="U768" s="116">
        <f t="shared" si="10"/>
        <v>22</v>
      </c>
      <c r="V768" s="116">
        <f t="shared" si="10"/>
        <v>0</v>
      </c>
      <c r="W768" s="116">
        <f t="shared" si="10"/>
        <v>0</v>
      </c>
      <c r="X768" s="116">
        <f t="shared" si="10"/>
        <v>0</v>
      </c>
      <c r="Y768" s="116">
        <f t="shared" si="10"/>
        <v>0</v>
      </c>
      <c r="Z768" s="116">
        <f t="shared" si="10"/>
        <v>0</v>
      </c>
      <c r="AA768" s="116">
        <f t="shared" si="10"/>
        <v>0</v>
      </c>
    </row>
    <row r="769" spans="1:27" x14ac:dyDescent="0.25">
      <c r="A769" s="67" t="s">
        <v>38</v>
      </c>
      <c r="B769" s="67" t="s">
        <v>185</v>
      </c>
      <c r="C769" s="67" t="s">
        <v>246</v>
      </c>
      <c r="D769" s="67">
        <f>17+16</f>
        <v>33</v>
      </c>
      <c r="E769" s="67">
        <f>22+18</f>
        <v>40</v>
      </c>
      <c r="F769" s="67">
        <f>17+13</f>
        <v>30</v>
      </c>
      <c r="G769" s="67">
        <f>17+14</f>
        <v>31</v>
      </c>
      <c r="H769" s="67"/>
      <c r="I769" s="67"/>
      <c r="J769" s="67">
        <v>250</v>
      </c>
      <c r="K769" s="67">
        <v>28</v>
      </c>
      <c r="L769" s="67">
        <v>30</v>
      </c>
      <c r="M769" s="67">
        <v>30</v>
      </c>
      <c r="N769" s="67"/>
      <c r="O769" s="67"/>
      <c r="P769" s="67">
        <v>1460</v>
      </c>
      <c r="Q769" s="67">
        <v>814</v>
      </c>
      <c r="R769" s="67">
        <v>283</v>
      </c>
      <c r="S769" s="67">
        <v>491</v>
      </c>
      <c r="T769" s="67">
        <v>393</v>
      </c>
      <c r="U769" s="67"/>
      <c r="V769" s="67"/>
      <c r="W769" s="67"/>
      <c r="X769" s="67"/>
      <c r="Y769" s="67"/>
      <c r="Z769" s="67"/>
      <c r="AA769" s="67"/>
    </row>
    <row r="770" spans="1:27" ht="30" x14ac:dyDescent="0.25">
      <c r="A770" s="67" t="s">
        <v>38</v>
      </c>
      <c r="B770" s="67" t="s">
        <v>185</v>
      </c>
      <c r="C770" s="67" t="s">
        <v>477</v>
      </c>
      <c r="D770" s="67">
        <v>15</v>
      </c>
      <c r="E770" s="67">
        <v>13</v>
      </c>
      <c r="F770" s="67">
        <v>12</v>
      </c>
      <c r="G770" s="67">
        <v>12</v>
      </c>
      <c r="H770" s="67"/>
      <c r="I770" s="67"/>
      <c r="J770" s="67">
        <v>27</v>
      </c>
      <c r="K770" s="67">
        <v>4</v>
      </c>
      <c r="L770" s="67">
        <v>1</v>
      </c>
      <c r="M770" s="67"/>
      <c r="N770" s="67"/>
      <c r="O770" s="67"/>
      <c r="P770" s="67">
        <v>150</v>
      </c>
      <c r="Q770" s="67">
        <v>45</v>
      </c>
      <c r="R770" s="67">
        <v>28</v>
      </c>
      <c r="S770" s="67"/>
      <c r="T770" s="67"/>
      <c r="U770" s="67"/>
      <c r="V770" s="67"/>
      <c r="W770" s="67"/>
      <c r="X770" s="67"/>
      <c r="Y770" s="67"/>
      <c r="Z770" s="67"/>
      <c r="AA770" s="67"/>
    </row>
    <row r="771" spans="1:27" ht="30" x14ac:dyDescent="0.25">
      <c r="A771" s="67" t="s">
        <v>38</v>
      </c>
      <c r="B771" s="67" t="s">
        <v>185</v>
      </c>
      <c r="C771" s="67" t="s">
        <v>375</v>
      </c>
      <c r="D771" s="67">
        <v>0</v>
      </c>
      <c r="E771" s="67">
        <v>0</v>
      </c>
      <c r="F771" s="67">
        <v>0</v>
      </c>
      <c r="G771" s="67">
        <v>0</v>
      </c>
      <c r="H771" s="67"/>
      <c r="I771" s="67"/>
      <c r="J771" s="67">
        <v>26</v>
      </c>
      <c r="K771" s="67">
        <v>13</v>
      </c>
      <c r="L771" s="67">
        <v>11</v>
      </c>
      <c r="M771" s="67">
        <v>8</v>
      </c>
      <c r="N771" s="67"/>
      <c r="O771" s="67"/>
      <c r="P771" s="67">
        <v>81</v>
      </c>
      <c r="Q771" s="67">
        <v>38</v>
      </c>
      <c r="R771" s="67">
        <v>22</v>
      </c>
      <c r="S771" s="67"/>
      <c r="T771" s="67"/>
      <c r="U771" s="67"/>
      <c r="V771" s="67"/>
      <c r="W771" s="67"/>
      <c r="X771" s="67"/>
      <c r="Y771" s="67"/>
      <c r="Z771" s="67"/>
      <c r="AA771" s="67"/>
    </row>
    <row r="772" spans="1:27" ht="30" x14ac:dyDescent="0.25">
      <c r="A772" s="67" t="s">
        <v>38</v>
      </c>
      <c r="B772" s="67" t="s">
        <v>185</v>
      </c>
      <c r="C772" s="67" t="s">
        <v>267</v>
      </c>
      <c r="D772" s="67">
        <f>34+17</f>
        <v>51</v>
      </c>
      <c r="E772" s="67">
        <f>35+20</f>
        <v>55</v>
      </c>
      <c r="F772" s="67">
        <f>26+26</f>
        <v>52</v>
      </c>
      <c r="G772" s="67">
        <f>28+19</f>
        <v>47</v>
      </c>
      <c r="H772" s="67"/>
      <c r="I772" s="67"/>
      <c r="J772" s="67">
        <v>917</v>
      </c>
      <c r="K772" s="67">
        <v>57</v>
      </c>
      <c r="L772" s="67">
        <v>33</v>
      </c>
      <c r="M772" s="67">
        <v>40</v>
      </c>
      <c r="N772" s="67"/>
      <c r="O772" s="67"/>
      <c r="P772" s="67">
        <v>386</v>
      </c>
      <c r="Q772" s="67">
        <v>47</v>
      </c>
      <c r="R772" s="67">
        <v>40</v>
      </c>
      <c r="S772" s="67">
        <v>68</v>
      </c>
      <c r="T772" s="67">
        <v>89</v>
      </c>
      <c r="U772" s="67"/>
      <c r="V772" s="67"/>
      <c r="W772" s="67"/>
      <c r="X772" s="67"/>
      <c r="Y772" s="67"/>
      <c r="Z772" s="67"/>
      <c r="AA772" s="67"/>
    </row>
    <row r="773" spans="1:27" ht="30" x14ac:dyDescent="0.25">
      <c r="A773" s="67" t="s">
        <v>38</v>
      </c>
      <c r="B773" s="67" t="s">
        <v>185</v>
      </c>
      <c r="C773" s="67" t="s">
        <v>478</v>
      </c>
      <c r="D773" s="67">
        <v>15</v>
      </c>
      <c r="E773" s="67">
        <v>15</v>
      </c>
      <c r="F773" s="67">
        <v>0</v>
      </c>
      <c r="G773" s="67">
        <v>10</v>
      </c>
      <c r="H773" s="67"/>
      <c r="I773" s="67"/>
      <c r="J773" s="67">
        <v>129</v>
      </c>
      <c r="K773" s="67">
        <v>2</v>
      </c>
      <c r="L773" s="67">
        <v>12</v>
      </c>
      <c r="M773" s="67">
        <v>4</v>
      </c>
      <c r="N773" s="67"/>
      <c r="O773" s="67"/>
      <c r="P773" s="67">
        <v>286</v>
      </c>
      <c r="Q773" s="67">
        <v>9</v>
      </c>
      <c r="R773" s="67"/>
      <c r="S773" s="67"/>
      <c r="T773" s="67"/>
      <c r="U773" s="67"/>
      <c r="V773" s="67"/>
      <c r="W773" s="67"/>
      <c r="X773" s="67"/>
      <c r="Y773" s="67"/>
      <c r="Z773" s="67"/>
      <c r="AA773" s="67"/>
    </row>
    <row r="774" spans="1:27" x14ac:dyDescent="0.25">
      <c r="A774" s="67" t="s">
        <v>38</v>
      </c>
      <c r="B774" s="67" t="s">
        <v>185</v>
      </c>
      <c r="C774" s="67" t="s">
        <v>244</v>
      </c>
      <c r="D774" s="67">
        <v>0</v>
      </c>
      <c r="E774" s="67">
        <v>0</v>
      </c>
      <c r="F774" s="67">
        <v>0</v>
      </c>
      <c r="G774" s="67">
        <v>0</v>
      </c>
      <c r="H774" s="67"/>
      <c r="I774" s="67"/>
      <c r="J774" s="67">
        <v>13</v>
      </c>
      <c r="K774" s="67"/>
      <c r="L774" s="67"/>
      <c r="M774" s="67">
        <v>13</v>
      </c>
      <c r="N774" s="67"/>
      <c r="O774" s="67"/>
      <c r="P774" s="67">
        <v>27</v>
      </c>
      <c r="Q774" s="67">
        <v>26</v>
      </c>
      <c r="R774" s="67">
        <v>12</v>
      </c>
      <c r="S774" s="67"/>
      <c r="T774" s="67">
        <v>30</v>
      </c>
      <c r="U774" s="67"/>
      <c r="V774" s="67"/>
      <c r="W774" s="67"/>
      <c r="X774" s="67"/>
      <c r="Y774" s="67"/>
      <c r="Z774" s="67"/>
      <c r="AA774" s="67"/>
    </row>
    <row r="775" spans="1:27" ht="30" x14ac:dyDescent="0.25">
      <c r="A775" s="67" t="s">
        <v>38</v>
      </c>
      <c r="B775" s="67" t="s">
        <v>185</v>
      </c>
      <c r="C775" s="67" t="s">
        <v>474</v>
      </c>
      <c r="D775" s="67">
        <f>45</f>
        <v>45</v>
      </c>
      <c r="E775" s="67">
        <v>44</v>
      </c>
      <c r="F775" s="67">
        <v>29</v>
      </c>
      <c r="G775" s="67">
        <v>8</v>
      </c>
      <c r="H775" s="67"/>
      <c r="I775" s="67"/>
      <c r="J775" s="67">
        <v>129</v>
      </c>
      <c r="K775" s="67">
        <v>3</v>
      </c>
      <c r="L775" s="67">
        <v>2</v>
      </c>
      <c r="M775" s="67">
        <v>2</v>
      </c>
      <c r="N775" s="67"/>
      <c r="O775" s="67"/>
      <c r="P775" s="67">
        <v>418</v>
      </c>
      <c r="Q775" s="67">
        <v>17</v>
      </c>
      <c r="R775" s="67">
        <v>28</v>
      </c>
      <c r="S775" s="67">
        <v>21</v>
      </c>
      <c r="T775" s="67">
        <v>40</v>
      </c>
      <c r="U775" s="67"/>
      <c r="V775" s="67"/>
      <c r="W775" s="67"/>
      <c r="X775" s="67"/>
      <c r="Y775" s="67"/>
      <c r="Z775" s="67"/>
      <c r="AA775" s="67"/>
    </row>
    <row r="776" spans="1:27" ht="30" x14ac:dyDescent="0.25">
      <c r="A776" s="67" t="s">
        <v>38</v>
      </c>
      <c r="B776" s="67" t="s">
        <v>185</v>
      </c>
      <c r="C776" s="67" t="s">
        <v>1056</v>
      </c>
      <c r="D776" s="67">
        <f>33</f>
        <v>33</v>
      </c>
      <c r="E776" s="67">
        <v>23</v>
      </c>
      <c r="F776" s="67">
        <v>17</v>
      </c>
      <c r="G776" s="67">
        <v>23</v>
      </c>
      <c r="H776" s="67"/>
      <c r="I776" s="67"/>
      <c r="J776" s="67">
        <v>274</v>
      </c>
      <c r="K776" s="67">
        <v>13</v>
      </c>
      <c r="L776" s="67"/>
      <c r="M776" s="67">
        <v>5</v>
      </c>
      <c r="N776" s="67"/>
      <c r="O776" s="67"/>
      <c r="P776" s="67">
        <v>744</v>
      </c>
      <c r="Q776" s="67">
        <v>24</v>
      </c>
      <c r="R776" s="67">
        <v>22</v>
      </c>
      <c r="S776" s="67">
        <v>28</v>
      </c>
      <c r="T776" s="67">
        <v>47</v>
      </c>
      <c r="U776" s="67"/>
      <c r="V776" s="67"/>
      <c r="W776" s="67"/>
      <c r="X776" s="67"/>
      <c r="Y776" s="67"/>
      <c r="Z776" s="67"/>
      <c r="AA776" s="67"/>
    </row>
    <row r="777" spans="1:27" x14ac:dyDescent="0.25">
      <c r="A777" s="67" t="s">
        <v>38</v>
      </c>
      <c r="B777" s="67" t="s">
        <v>185</v>
      </c>
      <c r="C777" s="67" t="s">
        <v>245</v>
      </c>
      <c r="D777" s="67">
        <v>0</v>
      </c>
      <c r="E777" s="67">
        <v>0</v>
      </c>
      <c r="F777" s="67">
        <v>0</v>
      </c>
      <c r="G777" s="67">
        <v>0</v>
      </c>
      <c r="H777" s="67"/>
      <c r="I777" s="67"/>
      <c r="J777" s="67">
        <v>123</v>
      </c>
      <c r="K777" s="67"/>
      <c r="L777" s="67"/>
      <c r="M777" s="67"/>
      <c r="N777" s="67"/>
      <c r="O777" s="67"/>
      <c r="P777" s="67">
        <v>508</v>
      </c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</row>
    <row r="778" spans="1:27" x14ac:dyDescent="0.25">
      <c r="A778" s="67" t="s">
        <v>38</v>
      </c>
      <c r="B778" s="67" t="s">
        <v>185</v>
      </c>
      <c r="C778" s="67" t="s">
        <v>480</v>
      </c>
      <c r="D778" s="67">
        <v>10</v>
      </c>
      <c r="E778" s="67">
        <v>10</v>
      </c>
      <c r="F778" s="67">
        <v>8</v>
      </c>
      <c r="G778" s="67">
        <v>6</v>
      </c>
      <c r="H778" s="67"/>
      <c r="I778" s="67"/>
      <c r="J778" s="67">
        <v>240</v>
      </c>
      <c r="K778" s="67">
        <v>19</v>
      </c>
      <c r="L778" s="67">
        <v>7</v>
      </c>
      <c r="M778" s="67">
        <v>14</v>
      </c>
      <c r="N778" s="67"/>
      <c r="O778" s="67"/>
      <c r="P778" s="67">
        <v>798</v>
      </c>
      <c r="Q778" s="67">
        <v>188</v>
      </c>
      <c r="R778" s="67">
        <v>94</v>
      </c>
      <c r="S778" s="67">
        <v>107</v>
      </c>
      <c r="T778" s="67">
        <v>112</v>
      </c>
      <c r="U778" s="67"/>
      <c r="V778" s="67"/>
      <c r="W778" s="67"/>
      <c r="X778" s="67"/>
      <c r="Y778" s="67"/>
      <c r="Z778" s="67"/>
      <c r="AA778" s="67"/>
    </row>
    <row r="779" spans="1:27" x14ac:dyDescent="0.25">
      <c r="A779" s="67" t="s">
        <v>38</v>
      </c>
      <c r="B779" s="67" t="s">
        <v>185</v>
      </c>
      <c r="C779" s="67" t="s">
        <v>260</v>
      </c>
      <c r="D779" s="67"/>
      <c r="E779" s="67"/>
      <c r="F779" s="67"/>
      <c r="G779" s="67"/>
      <c r="H779" s="67"/>
      <c r="I779" s="67"/>
      <c r="J779" s="67">
        <v>1</v>
      </c>
      <c r="K779" s="67">
        <v>8</v>
      </c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</row>
    <row r="780" spans="1:27" x14ac:dyDescent="0.25">
      <c r="A780" s="116" t="s">
        <v>38</v>
      </c>
      <c r="B780" s="116"/>
      <c r="C780" s="116" t="s">
        <v>235</v>
      </c>
      <c r="D780" s="116">
        <f>SUM(D769:D779)</f>
        <v>202</v>
      </c>
      <c r="E780" s="116">
        <f>SUM(E769:E779)</f>
        <v>200</v>
      </c>
      <c r="F780" s="116">
        <f>SUM(F769:F779)</f>
        <v>148</v>
      </c>
      <c r="G780" s="116">
        <f>SUM(G769:G779)</f>
        <v>137</v>
      </c>
      <c r="H780" s="116"/>
      <c r="I780" s="116"/>
      <c r="J780" s="116">
        <f>SUM(J769:J779)</f>
        <v>2129</v>
      </c>
      <c r="K780" s="116">
        <f>SUM(K769:K779)</f>
        <v>147</v>
      </c>
      <c r="L780" s="116">
        <f>SUM(L769:L779)</f>
        <v>96</v>
      </c>
      <c r="M780" s="116">
        <f>SUM(M769:M779)</f>
        <v>116</v>
      </c>
      <c r="N780" s="116"/>
      <c r="O780" s="116"/>
      <c r="P780" s="116">
        <f>SUM(P769:P779)</f>
        <v>4858</v>
      </c>
      <c r="Q780" s="116">
        <f>SUM(Q769:Q779)</f>
        <v>1208</v>
      </c>
      <c r="R780" s="116">
        <f>SUM(R769:R779)</f>
        <v>529</v>
      </c>
      <c r="S780" s="116">
        <f>SUM(S769:S779)</f>
        <v>715</v>
      </c>
      <c r="T780" s="116">
        <f>SUM(T769:T779)</f>
        <v>711</v>
      </c>
      <c r="U780" s="116"/>
      <c r="V780" s="116"/>
      <c r="W780" s="116"/>
      <c r="X780" s="116"/>
      <c r="Y780" s="116"/>
      <c r="Z780" s="116"/>
      <c r="AA780" s="116"/>
    </row>
    <row r="781" spans="1:27" ht="15.75" x14ac:dyDescent="0.25">
      <c r="A781" s="14" t="s">
        <v>39</v>
      </c>
      <c r="B781" s="146"/>
    </row>
    <row r="782" spans="1:27" x14ac:dyDescent="0.25">
      <c r="A782" s="67" t="s">
        <v>40</v>
      </c>
      <c r="B782" s="67" t="s">
        <v>185</v>
      </c>
      <c r="C782" s="67" t="s">
        <v>190</v>
      </c>
      <c r="D782" s="67"/>
      <c r="E782" s="67"/>
      <c r="F782" s="67"/>
      <c r="G782" s="67"/>
      <c r="H782" s="67"/>
      <c r="I782" s="67"/>
      <c r="J782" s="67">
        <v>255</v>
      </c>
      <c r="K782" s="67">
        <v>116</v>
      </c>
      <c r="L782" s="67">
        <v>90</v>
      </c>
      <c r="M782" s="67">
        <v>131</v>
      </c>
      <c r="N782" s="67"/>
      <c r="O782" s="67"/>
      <c r="P782" s="67">
        <v>347</v>
      </c>
      <c r="Q782" s="67">
        <v>207</v>
      </c>
      <c r="R782" s="67">
        <v>556</v>
      </c>
      <c r="S782" s="67">
        <v>326</v>
      </c>
      <c r="T782" s="67">
        <v>491</v>
      </c>
      <c r="U782" s="67"/>
      <c r="V782" s="67"/>
      <c r="W782" s="67"/>
      <c r="X782" s="67"/>
      <c r="Y782" s="67"/>
      <c r="Z782" s="67"/>
      <c r="AA782" s="67"/>
    </row>
    <row r="783" spans="1:27" x14ac:dyDescent="0.25">
      <c r="A783" s="67" t="s">
        <v>40</v>
      </c>
      <c r="B783" s="67" t="s">
        <v>186</v>
      </c>
      <c r="C783" s="67" t="s">
        <v>190</v>
      </c>
      <c r="D783" s="67"/>
      <c r="E783" s="67"/>
      <c r="F783" s="67"/>
      <c r="G783" s="67"/>
      <c r="H783" s="67"/>
      <c r="I783" s="67"/>
      <c r="J783" s="67">
        <v>88</v>
      </c>
      <c r="K783" s="67">
        <v>60</v>
      </c>
      <c r="L783" s="67"/>
      <c r="M783" s="67"/>
      <c r="N783" s="67"/>
      <c r="O783" s="67"/>
      <c r="P783" s="67">
        <v>30</v>
      </c>
      <c r="Q783" s="67">
        <v>26</v>
      </c>
      <c r="R783" s="67"/>
      <c r="S783" s="67"/>
      <c r="T783" s="67"/>
      <c r="U783" s="67"/>
      <c r="V783" s="67"/>
      <c r="W783" s="67"/>
      <c r="X783" s="67"/>
      <c r="Y783" s="67"/>
      <c r="Z783" s="67"/>
      <c r="AA783" s="67"/>
    </row>
    <row r="784" spans="1:27" x14ac:dyDescent="0.25">
      <c r="A784" s="67" t="s">
        <v>40</v>
      </c>
      <c r="B784" s="67" t="s">
        <v>266</v>
      </c>
      <c r="C784" s="67" t="s">
        <v>711</v>
      </c>
      <c r="D784" s="67"/>
      <c r="E784" s="67"/>
      <c r="F784" s="67"/>
      <c r="G784" s="67"/>
      <c r="H784" s="67"/>
      <c r="I784" s="67"/>
      <c r="J784" s="67">
        <v>8</v>
      </c>
      <c r="K784" s="67">
        <v>7</v>
      </c>
      <c r="L784" s="67">
        <v>9</v>
      </c>
      <c r="M784" s="67">
        <v>6</v>
      </c>
      <c r="N784" s="67">
        <v>9</v>
      </c>
      <c r="O784" s="67"/>
      <c r="P784" s="67"/>
      <c r="Q784" s="67"/>
      <c r="R784" s="67">
        <v>30</v>
      </c>
      <c r="S784" s="67">
        <v>24</v>
      </c>
      <c r="T784" s="67">
        <v>24</v>
      </c>
      <c r="U784" s="67">
        <v>25</v>
      </c>
      <c r="V784" s="67"/>
      <c r="W784" s="67"/>
      <c r="X784" s="67"/>
      <c r="Y784" s="67"/>
      <c r="Z784" s="67"/>
      <c r="AA784" s="67"/>
    </row>
    <row r="785" spans="1:27" x14ac:dyDescent="0.25">
      <c r="A785" s="67" t="s">
        <v>40</v>
      </c>
      <c r="B785" s="67" t="s">
        <v>266</v>
      </c>
      <c r="C785" s="67" t="s">
        <v>344</v>
      </c>
      <c r="D785" s="67"/>
      <c r="E785" s="67"/>
      <c r="F785" s="67"/>
      <c r="G785" s="67"/>
      <c r="H785" s="67"/>
      <c r="I785" s="67"/>
      <c r="J785" s="67">
        <v>11</v>
      </c>
      <c r="K785" s="67">
        <v>7</v>
      </c>
      <c r="L785" s="67">
        <v>0</v>
      </c>
      <c r="M785" s="67">
        <v>0</v>
      </c>
      <c r="N785" s="67"/>
      <c r="O785" s="67"/>
      <c r="P785" s="67">
        <v>0</v>
      </c>
      <c r="Q785" s="67">
        <v>0</v>
      </c>
      <c r="R785" s="67">
        <v>0</v>
      </c>
      <c r="S785" s="67">
        <v>0</v>
      </c>
      <c r="T785" s="67">
        <v>0</v>
      </c>
      <c r="U785" s="67"/>
      <c r="V785" s="67"/>
      <c r="W785" s="67"/>
      <c r="X785" s="67"/>
      <c r="Y785" s="67"/>
      <c r="Z785" s="67"/>
      <c r="AA785" s="67"/>
    </row>
    <row r="786" spans="1:27" x14ac:dyDescent="0.25">
      <c r="A786" s="116" t="s">
        <v>40</v>
      </c>
      <c r="B786" s="116"/>
      <c r="C786" s="116"/>
      <c r="D786" s="116"/>
      <c r="E786" s="116"/>
      <c r="F786" s="116"/>
      <c r="G786" s="116"/>
      <c r="H786" s="116"/>
      <c r="I786" s="116"/>
      <c r="J786" s="116">
        <f>SUM(J782:J785)</f>
        <v>362</v>
      </c>
      <c r="K786" s="116">
        <f>SUM(K782:K785)</f>
        <v>190</v>
      </c>
      <c r="L786" s="116">
        <f>SUM(L782:L785)</f>
        <v>99</v>
      </c>
      <c r="M786" s="116">
        <f>SUM(M782:M785)</f>
        <v>137</v>
      </c>
      <c r="N786" s="116">
        <f>SUM(N783:N785)</f>
        <v>9</v>
      </c>
      <c r="O786" s="116">
        <f>SUM(O783:O785)</f>
        <v>0</v>
      </c>
      <c r="P786" s="116">
        <f>SUM(P782:P785)</f>
        <v>377</v>
      </c>
      <c r="Q786" s="116">
        <f>SUM(Q782:Q785)</f>
        <v>233</v>
      </c>
      <c r="R786" s="116">
        <f>SUM(R782:R785)</f>
        <v>586</v>
      </c>
      <c r="S786" s="116">
        <f>SUM(S782:S785)</f>
        <v>350</v>
      </c>
      <c r="T786" s="116">
        <f>SUM(T782:T785)</f>
        <v>515</v>
      </c>
      <c r="U786" s="116">
        <f>SUM(U783:U785)</f>
        <v>25</v>
      </c>
      <c r="V786" s="116"/>
      <c r="W786" s="116"/>
      <c r="X786" s="116"/>
      <c r="Y786" s="116"/>
      <c r="Z786" s="116"/>
      <c r="AA786" s="116"/>
    </row>
    <row r="787" spans="1:27" ht="45" x14ac:dyDescent="0.25">
      <c r="A787" s="85" t="s">
        <v>41</v>
      </c>
      <c r="B787" s="146" t="s">
        <v>185</v>
      </c>
      <c r="C787" s="78" t="s">
        <v>281</v>
      </c>
      <c r="D787" s="86">
        <v>21</v>
      </c>
      <c r="E787" s="86">
        <v>15</v>
      </c>
      <c r="F787" s="86">
        <v>24</v>
      </c>
      <c r="G787" s="86">
        <v>12</v>
      </c>
      <c r="H787" s="77"/>
      <c r="I787" s="77"/>
      <c r="J787" s="86">
        <v>12</v>
      </c>
      <c r="K787" s="86">
        <v>2</v>
      </c>
      <c r="L787" s="86">
        <v>1</v>
      </c>
      <c r="M787" s="86">
        <v>2</v>
      </c>
      <c r="N787" s="87" t="s">
        <v>284</v>
      </c>
      <c r="O787" s="86"/>
      <c r="P787" s="86">
        <v>4</v>
      </c>
      <c r="Q787" s="86" t="s">
        <v>284</v>
      </c>
      <c r="R787" s="86">
        <v>2</v>
      </c>
      <c r="S787" s="86">
        <v>10</v>
      </c>
      <c r="T787" s="86">
        <v>12</v>
      </c>
      <c r="U787" s="77"/>
      <c r="V787" s="77"/>
      <c r="W787" s="77"/>
      <c r="X787" s="77"/>
      <c r="Y787" s="77"/>
      <c r="Z787" s="77"/>
      <c r="AA787" s="77"/>
    </row>
    <row r="788" spans="1:27" ht="45" x14ac:dyDescent="0.25">
      <c r="A788" s="85" t="s">
        <v>41</v>
      </c>
      <c r="B788" s="146" t="s">
        <v>185</v>
      </c>
      <c r="C788" s="78" t="s">
        <v>282</v>
      </c>
      <c r="D788" s="86">
        <v>18</v>
      </c>
      <c r="E788" s="86">
        <v>21</v>
      </c>
      <c r="F788" s="86">
        <v>23</v>
      </c>
      <c r="G788" s="86">
        <v>5</v>
      </c>
      <c r="H788" s="77"/>
      <c r="I788" s="77"/>
      <c r="J788" s="86">
        <v>10</v>
      </c>
      <c r="K788" s="86">
        <v>4</v>
      </c>
      <c r="L788" s="86">
        <v>2</v>
      </c>
      <c r="M788" s="86">
        <v>5</v>
      </c>
      <c r="N788" s="87" t="s">
        <v>284</v>
      </c>
      <c r="O788" s="86"/>
      <c r="P788" s="86">
        <v>14</v>
      </c>
      <c r="Q788" s="86">
        <v>1</v>
      </c>
      <c r="R788" s="86">
        <v>15</v>
      </c>
      <c r="S788" s="86">
        <v>10</v>
      </c>
      <c r="T788" s="86" t="s">
        <v>284</v>
      </c>
      <c r="U788" s="77"/>
      <c r="V788" s="77"/>
      <c r="W788" s="77"/>
      <c r="X788" s="77"/>
      <c r="Y788" s="77"/>
      <c r="Z788" s="77"/>
      <c r="AA788" s="77"/>
    </row>
    <row r="789" spans="1:27" ht="45" x14ac:dyDescent="0.25">
      <c r="A789" s="85" t="s">
        <v>41</v>
      </c>
      <c r="B789" s="146" t="s">
        <v>185</v>
      </c>
      <c r="C789" s="78" t="s">
        <v>283</v>
      </c>
      <c r="D789" s="86">
        <v>12</v>
      </c>
      <c r="E789" s="86">
        <v>17</v>
      </c>
      <c r="F789" s="86">
        <v>19</v>
      </c>
      <c r="G789" s="86">
        <v>6</v>
      </c>
      <c r="H789" s="77"/>
      <c r="I789" s="77"/>
      <c r="J789" s="86">
        <v>2</v>
      </c>
      <c r="K789" s="86" t="s">
        <v>284</v>
      </c>
      <c r="L789" s="86">
        <v>1</v>
      </c>
      <c r="M789" s="86">
        <v>8</v>
      </c>
      <c r="N789" s="87" t="s">
        <v>284</v>
      </c>
      <c r="O789" s="86"/>
      <c r="P789" s="86" t="s">
        <v>284</v>
      </c>
      <c r="Q789" s="86" t="s">
        <v>284</v>
      </c>
      <c r="R789" s="86" t="s">
        <v>284</v>
      </c>
      <c r="S789" s="86" t="s">
        <v>284</v>
      </c>
      <c r="T789" s="86" t="s">
        <v>284</v>
      </c>
      <c r="U789" s="77"/>
      <c r="V789" s="77"/>
      <c r="W789" s="77"/>
      <c r="X789" s="77"/>
      <c r="Y789" s="77"/>
      <c r="Z789" s="77"/>
      <c r="AA789" s="77"/>
    </row>
    <row r="790" spans="1:27" ht="45" x14ac:dyDescent="0.25">
      <c r="A790" s="85" t="s">
        <v>41</v>
      </c>
      <c r="B790" s="146" t="s">
        <v>185</v>
      </c>
      <c r="C790" s="78" t="s">
        <v>285</v>
      </c>
      <c r="D790" s="86">
        <v>24</v>
      </c>
      <c r="E790" s="86">
        <v>26</v>
      </c>
      <c r="F790" s="86">
        <v>28</v>
      </c>
      <c r="G790" s="86">
        <v>20</v>
      </c>
      <c r="H790" s="77"/>
      <c r="I790" s="77"/>
      <c r="J790" s="86">
        <v>50</v>
      </c>
      <c r="K790" s="86">
        <v>22</v>
      </c>
      <c r="L790" s="86">
        <v>19</v>
      </c>
      <c r="M790" s="86">
        <v>14</v>
      </c>
      <c r="N790" s="87" t="s">
        <v>284</v>
      </c>
      <c r="O790" s="86"/>
      <c r="P790" s="86">
        <v>85</v>
      </c>
      <c r="Q790" s="86">
        <v>51</v>
      </c>
      <c r="R790" s="86">
        <v>75</v>
      </c>
      <c r="S790" s="86">
        <v>47</v>
      </c>
      <c r="T790" s="86">
        <v>33</v>
      </c>
      <c r="U790" s="77"/>
      <c r="V790" s="77"/>
      <c r="W790" s="77"/>
      <c r="X790" s="77"/>
      <c r="Y790" s="77"/>
      <c r="Z790" s="77"/>
      <c r="AA790" s="77"/>
    </row>
    <row r="791" spans="1:27" ht="45" x14ac:dyDescent="0.25">
      <c r="A791" s="85" t="s">
        <v>41</v>
      </c>
      <c r="B791" s="146" t="s">
        <v>185</v>
      </c>
      <c r="C791" s="78" t="s">
        <v>286</v>
      </c>
      <c r="D791" s="86">
        <v>11</v>
      </c>
      <c r="E791" s="86">
        <v>13</v>
      </c>
      <c r="F791" s="86" t="s">
        <v>284</v>
      </c>
      <c r="G791" s="86" t="s">
        <v>284</v>
      </c>
      <c r="H791" s="77"/>
      <c r="I791" s="77"/>
      <c r="J791" s="86">
        <v>19</v>
      </c>
      <c r="K791" s="86" t="s">
        <v>284</v>
      </c>
      <c r="L791" s="86" t="s">
        <v>284</v>
      </c>
      <c r="M791" s="86" t="s">
        <v>284</v>
      </c>
      <c r="N791" s="87" t="s">
        <v>284</v>
      </c>
      <c r="O791" s="86"/>
      <c r="P791" s="86">
        <v>40</v>
      </c>
      <c r="Q791" s="86">
        <v>3</v>
      </c>
      <c r="R791" s="86">
        <v>19</v>
      </c>
      <c r="S791" s="86" t="s">
        <v>284</v>
      </c>
      <c r="T791" s="86" t="s">
        <v>284</v>
      </c>
      <c r="U791" s="77"/>
      <c r="V791" s="77"/>
      <c r="W791" s="77"/>
      <c r="X791" s="77"/>
      <c r="Y791" s="77"/>
      <c r="Z791" s="77"/>
      <c r="AA791" s="77"/>
    </row>
    <row r="792" spans="1:27" ht="30" x14ac:dyDescent="0.25">
      <c r="A792" s="85" t="s">
        <v>41</v>
      </c>
      <c r="B792" s="146" t="s">
        <v>185</v>
      </c>
      <c r="C792" s="78" t="s">
        <v>287</v>
      </c>
      <c r="D792" s="86">
        <v>15</v>
      </c>
      <c r="E792" s="86">
        <v>11</v>
      </c>
      <c r="F792" s="86">
        <v>7</v>
      </c>
      <c r="G792" s="86" t="s">
        <v>284</v>
      </c>
      <c r="H792" s="77"/>
      <c r="I792" s="77"/>
      <c r="J792" s="86">
        <v>60</v>
      </c>
      <c r="K792" s="86">
        <v>15</v>
      </c>
      <c r="L792" s="86">
        <v>12</v>
      </c>
      <c r="M792" s="86">
        <v>20</v>
      </c>
      <c r="N792" s="87" t="s">
        <v>284</v>
      </c>
      <c r="O792" s="86"/>
      <c r="P792" s="86">
        <v>136</v>
      </c>
      <c r="Q792" s="86">
        <v>34</v>
      </c>
      <c r="R792" s="86">
        <v>54</v>
      </c>
      <c r="S792" s="86">
        <v>36</v>
      </c>
      <c r="T792" s="86" t="s">
        <v>284</v>
      </c>
      <c r="U792" s="77"/>
      <c r="V792" s="77"/>
      <c r="W792" s="77"/>
      <c r="X792" s="77"/>
      <c r="Y792" s="77"/>
      <c r="Z792" s="77"/>
      <c r="AA792" s="77"/>
    </row>
    <row r="793" spans="1:27" ht="75" x14ac:dyDescent="0.25">
      <c r="A793" s="85" t="s">
        <v>41</v>
      </c>
      <c r="B793" s="146" t="s">
        <v>185</v>
      </c>
      <c r="C793" s="78" t="s">
        <v>288</v>
      </c>
      <c r="D793" s="86">
        <v>12</v>
      </c>
      <c r="E793" s="86">
        <v>9</v>
      </c>
      <c r="F793" s="86">
        <v>13</v>
      </c>
      <c r="G793" s="86" t="s">
        <v>284</v>
      </c>
      <c r="H793" s="77"/>
      <c r="I793" s="77"/>
      <c r="J793" s="86">
        <v>31</v>
      </c>
      <c r="K793" s="86">
        <v>6</v>
      </c>
      <c r="L793" s="86">
        <v>5</v>
      </c>
      <c r="M793" s="86">
        <v>13</v>
      </c>
      <c r="N793" s="87" t="s">
        <v>284</v>
      </c>
      <c r="O793" s="86"/>
      <c r="P793" s="86">
        <v>20</v>
      </c>
      <c r="Q793" s="86">
        <v>17</v>
      </c>
      <c r="R793" s="86">
        <v>25</v>
      </c>
      <c r="S793" s="86">
        <v>17</v>
      </c>
      <c r="T793" s="86">
        <v>13</v>
      </c>
      <c r="U793" s="77"/>
      <c r="V793" s="77"/>
      <c r="W793" s="77"/>
      <c r="X793" s="77"/>
      <c r="Y793" s="77"/>
      <c r="Z793" s="77"/>
      <c r="AA793" s="77"/>
    </row>
    <row r="794" spans="1:27" ht="45" x14ac:dyDescent="0.25">
      <c r="A794" s="85" t="s">
        <v>41</v>
      </c>
      <c r="B794" s="146" t="s">
        <v>185</v>
      </c>
      <c r="C794" s="78" t="s">
        <v>289</v>
      </c>
      <c r="D794" s="86">
        <v>9</v>
      </c>
      <c r="E794" s="86">
        <v>8</v>
      </c>
      <c r="F794" s="86">
        <v>14</v>
      </c>
      <c r="G794" s="86">
        <v>15</v>
      </c>
      <c r="H794" s="77"/>
      <c r="I794" s="77"/>
      <c r="J794" s="86">
        <v>32</v>
      </c>
      <c r="K794" s="86">
        <v>3</v>
      </c>
      <c r="L794" s="86">
        <v>3</v>
      </c>
      <c r="M794" s="86">
        <v>3</v>
      </c>
      <c r="N794" s="87" t="s">
        <v>284</v>
      </c>
      <c r="O794" s="86"/>
      <c r="P794" s="86">
        <v>22</v>
      </c>
      <c r="Q794" s="86" t="s">
        <v>284</v>
      </c>
      <c r="R794" s="86" t="s">
        <v>284</v>
      </c>
      <c r="S794" s="86">
        <v>13</v>
      </c>
      <c r="T794" s="86">
        <v>18</v>
      </c>
      <c r="U794" s="77"/>
      <c r="V794" s="77"/>
      <c r="W794" s="77"/>
      <c r="X794" s="77"/>
      <c r="Y794" s="77"/>
      <c r="Z794" s="77"/>
      <c r="AA794" s="77"/>
    </row>
    <row r="795" spans="1:27" ht="30" x14ac:dyDescent="0.25">
      <c r="A795" s="85" t="s">
        <v>41</v>
      </c>
      <c r="B795" s="146" t="s">
        <v>185</v>
      </c>
      <c r="C795" s="78" t="s">
        <v>290</v>
      </c>
      <c r="D795" s="86" t="s">
        <v>284</v>
      </c>
      <c r="E795" s="86" t="s">
        <v>284</v>
      </c>
      <c r="F795" s="86" t="s">
        <v>284</v>
      </c>
      <c r="G795" s="86" t="s">
        <v>284</v>
      </c>
      <c r="H795" s="77"/>
      <c r="I795" s="77"/>
      <c r="J795" s="86">
        <v>13</v>
      </c>
      <c r="K795" s="86">
        <v>8</v>
      </c>
      <c r="L795" s="86">
        <v>8</v>
      </c>
      <c r="M795" s="86">
        <v>12</v>
      </c>
      <c r="N795" s="87" t="s">
        <v>284</v>
      </c>
      <c r="O795" s="86"/>
      <c r="P795" s="86">
        <v>4</v>
      </c>
      <c r="Q795" s="86" t="s">
        <v>284</v>
      </c>
      <c r="R795" s="86">
        <v>9</v>
      </c>
      <c r="S795" s="86">
        <v>15</v>
      </c>
      <c r="T795" s="86">
        <v>8</v>
      </c>
      <c r="U795" s="77"/>
      <c r="V795" s="77"/>
      <c r="W795" s="77"/>
      <c r="X795" s="77"/>
      <c r="Y795" s="77"/>
      <c r="Z795" s="77"/>
      <c r="AA795" s="77"/>
    </row>
    <row r="796" spans="1:27" ht="45" x14ac:dyDescent="0.25">
      <c r="A796" s="85" t="s">
        <v>41</v>
      </c>
      <c r="B796" s="146" t="s">
        <v>185</v>
      </c>
      <c r="C796" s="78" t="s">
        <v>291</v>
      </c>
      <c r="D796" s="86">
        <v>9</v>
      </c>
      <c r="E796" s="86">
        <v>9</v>
      </c>
      <c r="F796" s="86">
        <v>21</v>
      </c>
      <c r="G796" s="86">
        <v>23</v>
      </c>
      <c r="H796" s="77"/>
      <c r="I796" s="77"/>
      <c r="J796" s="86">
        <v>125</v>
      </c>
      <c r="K796" s="86">
        <v>52</v>
      </c>
      <c r="L796" s="86">
        <v>36</v>
      </c>
      <c r="M796" s="86">
        <v>34</v>
      </c>
      <c r="N796" s="87" t="s">
        <v>284</v>
      </c>
      <c r="O796" s="86"/>
      <c r="P796" s="86" t="s">
        <v>284</v>
      </c>
      <c r="Q796" s="86" t="s">
        <v>284</v>
      </c>
      <c r="R796" s="86" t="s">
        <v>284</v>
      </c>
      <c r="S796" s="86" t="s">
        <v>284</v>
      </c>
      <c r="T796" s="86" t="s">
        <v>284</v>
      </c>
      <c r="U796" s="77"/>
      <c r="V796" s="77"/>
      <c r="W796" s="77"/>
      <c r="X796" s="77"/>
      <c r="Y796" s="77"/>
      <c r="Z796" s="77"/>
      <c r="AA796" s="77"/>
    </row>
    <row r="797" spans="1:27" ht="45" x14ac:dyDescent="0.25">
      <c r="A797" s="85" t="s">
        <v>41</v>
      </c>
      <c r="B797" s="146" t="s">
        <v>185</v>
      </c>
      <c r="C797" s="78" t="s">
        <v>292</v>
      </c>
      <c r="D797" s="86">
        <v>7</v>
      </c>
      <c r="E797" s="86">
        <v>6</v>
      </c>
      <c r="F797" s="86">
        <v>13</v>
      </c>
      <c r="G797" s="86">
        <v>16</v>
      </c>
      <c r="H797" s="77"/>
      <c r="I797" s="77"/>
      <c r="J797" s="86">
        <v>4</v>
      </c>
      <c r="K797" s="86">
        <v>1</v>
      </c>
      <c r="L797" s="86" t="s">
        <v>284</v>
      </c>
      <c r="M797" s="86" t="s">
        <v>284</v>
      </c>
      <c r="N797" s="87" t="s">
        <v>284</v>
      </c>
      <c r="O797" s="86"/>
      <c r="P797" s="86" t="s">
        <v>284</v>
      </c>
      <c r="Q797" s="86" t="s">
        <v>284</v>
      </c>
      <c r="R797" s="86" t="s">
        <v>284</v>
      </c>
      <c r="S797" s="86" t="s">
        <v>284</v>
      </c>
      <c r="T797" s="86" t="s">
        <v>284</v>
      </c>
      <c r="U797" s="77"/>
      <c r="V797" s="77"/>
      <c r="W797" s="77"/>
      <c r="X797" s="77"/>
      <c r="Y797" s="77"/>
      <c r="Z797" s="77"/>
      <c r="AA797" s="77"/>
    </row>
    <row r="798" spans="1:27" ht="45" x14ac:dyDescent="0.25">
      <c r="A798" s="85" t="s">
        <v>41</v>
      </c>
      <c r="B798" s="146" t="s">
        <v>185</v>
      </c>
      <c r="C798" s="78" t="s">
        <v>293</v>
      </c>
      <c r="D798" s="86">
        <v>12</v>
      </c>
      <c r="E798" s="86">
        <v>9</v>
      </c>
      <c r="F798" s="86">
        <v>14</v>
      </c>
      <c r="G798" s="86">
        <v>15</v>
      </c>
      <c r="H798" s="77"/>
      <c r="I798" s="77"/>
      <c r="J798" s="86">
        <v>10</v>
      </c>
      <c r="K798" s="86">
        <v>3</v>
      </c>
      <c r="L798" s="86">
        <v>3</v>
      </c>
      <c r="M798" s="86">
        <v>9</v>
      </c>
      <c r="N798" s="87" t="s">
        <v>284</v>
      </c>
      <c r="O798" s="86"/>
      <c r="P798" s="86">
        <v>9</v>
      </c>
      <c r="Q798" s="86" t="s">
        <v>284</v>
      </c>
      <c r="R798" s="86">
        <v>2</v>
      </c>
      <c r="S798" s="86">
        <v>15</v>
      </c>
      <c r="T798" s="86">
        <v>27</v>
      </c>
      <c r="U798" s="77"/>
      <c r="V798" s="77"/>
      <c r="W798" s="77"/>
      <c r="X798" s="77"/>
      <c r="Y798" s="77"/>
      <c r="Z798" s="77"/>
      <c r="AA798" s="77"/>
    </row>
    <row r="799" spans="1:27" ht="45" x14ac:dyDescent="0.25">
      <c r="A799" s="85" t="s">
        <v>41</v>
      </c>
      <c r="B799" s="146" t="s">
        <v>185</v>
      </c>
      <c r="C799" s="78" t="s">
        <v>294</v>
      </c>
      <c r="D799" s="86">
        <v>11</v>
      </c>
      <c r="E799" s="86">
        <v>13</v>
      </c>
      <c r="F799" s="86">
        <v>16</v>
      </c>
      <c r="G799" s="86">
        <v>20</v>
      </c>
      <c r="H799" s="77"/>
      <c r="I799" s="77"/>
      <c r="J799" s="86">
        <v>50</v>
      </c>
      <c r="K799" s="86">
        <v>19</v>
      </c>
      <c r="L799" s="86">
        <v>13</v>
      </c>
      <c r="M799" s="86">
        <v>16</v>
      </c>
      <c r="N799" s="87" t="s">
        <v>284</v>
      </c>
      <c r="O799" s="86"/>
      <c r="P799" s="86">
        <v>40</v>
      </c>
      <c r="Q799" s="86">
        <v>15</v>
      </c>
      <c r="R799" s="86">
        <v>11</v>
      </c>
      <c r="S799" s="86">
        <v>23</v>
      </c>
      <c r="T799" s="86">
        <v>12</v>
      </c>
      <c r="U799" s="77"/>
      <c r="V799" s="77"/>
      <c r="W799" s="77"/>
      <c r="X799" s="77"/>
      <c r="Y799" s="77"/>
      <c r="Z799" s="77"/>
      <c r="AA799" s="77"/>
    </row>
    <row r="800" spans="1:27" ht="60" x14ac:dyDescent="0.25">
      <c r="A800" s="85" t="s">
        <v>41</v>
      </c>
      <c r="B800" s="146" t="s">
        <v>185</v>
      </c>
      <c r="C800" s="78" t="s">
        <v>295</v>
      </c>
      <c r="D800" s="86" t="s">
        <v>284</v>
      </c>
      <c r="E800" s="86" t="s">
        <v>284</v>
      </c>
      <c r="F800" s="86" t="s">
        <v>284</v>
      </c>
      <c r="G800" s="86" t="s">
        <v>284</v>
      </c>
      <c r="H800" s="77"/>
      <c r="I800" s="77"/>
      <c r="J800" s="86">
        <v>50</v>
      </c>
      <c r="K800" s="86">
        <v>44</v>
      </c>
      <c r="L800" s="86">
        <v>19</v>
      </c>
      <c r="M800" s="86">
        <v>14</v>
      </c>
      <c r="N800" s="87" t="s">
        <v>284</v>
      </c>
      <c r="O800" s="86"/>
      <c r="P800" s="86" t="s">
        <v>284</v>
      </c>
      <c r="Q800" s="86" t="s">
        <v>284</v>
      </c>
      <c r="R800" s="86" t="s">
        <v>284</v>
      </c>
      <c r="S800" s="86" t="s">
        <v>284</v>
      </c>
      <c r="T800" s="86" t="s">
        <v>284</v>
      </c>
      <c r="U800" s="77"/>
      <c r="V800" s="77"/>
      <c r="W800" s="77"/>
      <c r="X800" s="77"/>
      <c r="Y800" s="77"/>
      <c r="Z800" s="77"/>
      <c r="AA800" s="77"/>
    </row>
    <row r="801" spans="1:27" ht="60" x14ac:dyDescent="0.25">
      <c r="A801" s="85" t="s">
        <v>41</v>
      </c>
      <c r="B801" s="146" t="s">
        <v>185</v>
      </c>
      <c r="C801" s="78" t="s">
        <v>296</v>
      </c>
      <c r="D801" s="86" t="s">
        <v>284</v>
      </c>
      <c r="E801" s="86" t="s">
        <v>284</v>
      </c>
      <c r="F801" s="86" t="s">
        <v>284</v>
      </c>
      <c r="G801" s="86" t="s">
        <v>284</v>
      </c>
      <c r="H801" s="77"/>
      <c r="I801" s="77"/>
      <c r="J801" s="86">
        <v>2</v>
      </c>
      <c r="K801" s="86" t="s">
        <v>284</v>
      </c>
      <c r="L801" s="86" t="s">
        <v>284</v>
      </c>
      <c r="M801" s="86">
        <v>11</v>
      </c>
      <c r="N801" s="87" t="s">
        <v>284</v>
      </c>
      <c r="O801" s="86"/>
      <c r="P801" s="86" t="s">
        <v>284</v>
      </c>
      <c r="Q801" s="86" t="s">
        <v>284</v>
      </c>
      <c r="R801" s="86" t="s">
        <v>284</v>
      </c>
      <c r="S801" s="86" t="s">
        <v>284</v>
      </c>
      <c r="T801" s="86" t="s">
        <v>284</v>
      </c>
      <c r="U801" s="77"/>
      <c r="V801" s="77"/>
      <c r="W801" s="77"/>
      <c r="X801" s="77"/>
      <c r="Y801" s="77"/>
      <c r="Z801" s="77"/>
      <c r="AA801" s="77"/>
    </row>
    <row r="802" spans="1:27" ht="45" x14ac:dyDescent="0.25">
      <c r="A802" s="85" t="s">
        <v>41</v>
      </c>
      <c r="B802" s="146" t="s">
        <v>185</v>
      </c>
      <c r="C802" s="78" t="s">
        <v>297</v>
      </c>
      <c r="D802" s="86" t="s">
        <v>284</v>
      </c>
      <c r="E802" s="86" t="s">
        <v>284</v>
      </c>
      <c r="F802" s="86">
        <v>5</v>
      </c>
      <c r="G802" s="86">
        <v>11</v>
      </c>
      <c r="H802" s="77"/>
      <c r="I802" s="77"/>
      <c r="J802" s="86">
        <v>32</v>
      </c>
      <c r="K802" s="86">
        <v>9</v>
      </c>
      <c r="L802" s="86">
        <v>4</v>
      </c>
      <c r="M802" s="86">
        <v>2</v>
      </c>
      <c r="N802" s="87" t="s">
        <v>284</v>
      </c>
      <c r="O802" s="86"/>
      <c r="P802" s="86">
        <v>55</v>
      </c>
      <c r="Q802" s="86">
        <v>3</v>
      </c>
      <c r="R802" s="86" t="s">
        <v>284</v>
      </c>
      <c r="S802" s="86" t="s">
        <v>284</v>
      </c>
      <c r="T802" s="86">
        <v>11</v>
      </c>
      <c r="U802" s="77"/>
      <c r="V802" s="77"/>
      <c r="W802" s="77"/>
      <c r="X802" s="77"/>
      <c r="Y802" s="77"/>
      <c r="Z802" s="77"/>
      <c r="AA802" s="77"/>
    </row>
    <row r="803" spans="1:27" ht="45" x14ac:dyDescent="0.25">
      <c r="A803" s="85" t="s">
        <v>41</v>
      </c>
      <c r="B803" s="146" t="s">
        <v>185</v>
      </c>
      <c r="C803" s="78" t="s">
        <v>298</v>
      </c>
      <c r="D803" s="86">
        <v>9</v>
      </c>
      <c r="E803" s="86">
        <v>11</v>
      </c>
      <c r="F803" s="86">
        <v>7</v>
      </c>
      <c r="G803" s="86">
        <v>11</v>
      </c>
      <c r="H803" s="77"/>
      <c r="I803" s="77"/>
      <c r="J803" s="86">
        <v>4</v>
      </c>
      <c r="K803" s="86">
        <v>3</v>
      </c>
      <c r="L803" s="86">
        <v>4</v>
      </c>
      <c r="M803" s="86">
        <v>4</v>
      </c>
      <c r="N803" s="87" t="s">
        <v>284</v>
      </c>
      <c r="O803" s="86"/>
      <c r="P803" s="86" t="s">
        <v>284</v>
      </c>
      <c r="Q803" s="86" t="s">
        <v>284</v>
      </c>
      <c r="R803" s="86" t="s">
        <v>284</v>
      </c>
      <c r="S803" s="86" t="s">
        <v>284</v>
      </c>
      <c r="T803" s="86" t="s">
        <v>284</v>
      </c>
      <c r="U803" s="77"/>
      <c r="V803" s="77"/>
      <c r="W803" s="77"/>
      <c r="X803" s="77"/>
      <c r="Y803" s="77"/>
      <c r="Z803" s="77"/>
      <c r="AA803" s="77"/>
    </row>
    <row r="804" spans="1:27" ht="45" x14ac:dyDescent="0.25">
      <c r="A804" s="85" t="s">
        <v>41</v>
      </c>
      <c r="B804" s="146" t="s">
        <v>185</v>
      </c>
      <c r="C804" s="78" t="s">
        <v>299</v>
      </c>
      <c r="D804" s="86">
        <v>10</v>
      </c>
      <c r="E804" s="86">
        <v>8</v>
      </c>
      <c r="F804" s="86">
        <v>5</v>
      </c>
      <c r="G804" s="86">
        <v>10</v>
      </c>
      <c r="H804" s="77"/>
      <c r="I804" s="77"/>
      <c r="J804" s="86">
        <v>6</v>
      </c>
      <c r="K804" s="86" t="s">
        <v>284</v>
      </c>
      <c r="L804" s="86" t="s">
        <v>284</v>
      </c>
      <c r="M804" s="86">
        <v>3</v>
      </c>
      <c r="N804" s="87" t="s">
        <v>284</v>
      </c>
      <c r="O804" s="86"/>
      <c r="P804" s="86" t="s">
        <v>284</v>
      </c>
      <c r="Q804" s="86" t="s">
        <v>284</v>
      </c>
      <c r="R804" s="86" t="s">
        <v>284</v>
      </c>
      <c r="S804" s="86" t="s">
        <v>284</v>
      </c>
      <c r="T804" s="86" t="s">
        <v>284</v>
      </c>
      <c r="U804" s="77"/>
      <c r="V804" s="77"/>
      <c r="W804" s="77"/>
      <c r="X804" s="77"/>
      <c r="Y804" s="77"/>
      <c r="Z804" s="77"/>
      <c r="AA804" s="77"/>
    </row>
    <row r="805" spans="1:27" ht="60" x14ac:dyDescent="0.25">
      <c r="A805" s="85" t="s">
        <v>41</v>
      </c>
      <c r="B805" s="146" t="s">
        <v>185</v>
      </c>
      <c r="C805" s="78" t="s">
        <v>345</v>
      </c>
      <c r="D805" s="86">
        <v>11</v>
      </c>
      <c r="E805" s="86">
        <v>13</v>
      </c>
      <c r="F805" s="86">
        <v>8</v>
      </c>
      <c r="G805" s="86">
        <v>2</v>
      </c>
      <c r="H805" s="77"/>
      <c r="I805" s="77"/>
      <c r="J805" s="86">
        <v>16</v>
      </c>
      <c r="K805" s="86">
        <v>6</v>
      </c>
      <c r="L805" s="86">
        <v>3</v>
      </c>
      <c r="M805" s="86">
        <v>17</v>
      </c>
      <c r="N805" s="87" t="s">
        <v>284</v>
      </c>
      <c r="O805" s="86"/>
      <c r="P805" s="86">
        <v>21</v>
      </c>
      <c r="Q805" s="86">
        <v>9</v>
      </c>
      <c r="R805" s="86">
        <v>15</v>
      </c>
      <c r="S805" s="86">
        <v>24</v>
      </c>
      <c r="T805" s="86" t="s">
        <v>284</v>
      </c>
      <c r="U805" s="77"/>
      <c r="V805" s="77"/>
      <c r="W805" s="77"/>
      <c r="X805" s="77"/>
      <c r="Y805" s="77"/>
      <c r="Z805" s="77"/>
      <c r="AA805" s="77"/>
    </row>
    <row r="806" spans="1:27" ht="60" x14ac:dyDescent="0.25">
      <c r="A806" s="85" t="s">
        <v>41</v>
      </c>
      <c r="B806" s="146" t="s">
        <v>185</v>
      </c>
      <c r="C806" s="78" t="s">
        <v>300</v>
      </c>
      <c r="D806" s="86">
        <v>10</v>
      </c>
      <c r="E806" s="86" t="s">
        <v>284</v>
      </c>
      <c r="F806" s="86">
        <v>7</v>
      </c>
      <c r="G806" s="86" t="s">
        <v>284</v>
      </c>
      <c r="H806" s="77"/>
      <c r="I806" s="77"/>
      <c r="J806" s="86">
        <v>8</v>
      </c>
      <c r="K806" s="86" t="s">
        <v>284</v>
      </c>
      <c r="L806" s="86">
        <v>7</v>
      </c>
      <c r="M806" s="86" t="s">
        <v>284</v>
      </c>
      <c r="N806" s="87" t="s">
        <v>284</v>
      </c>
      <c r="O806" s="86"/>
      <c r="P806" s="86"/>
      <c r="Q806" s="86">
        <v>7</v>
      </c>
      <c r="R806" s="86">
        <v>21</v>
      </c>
      <c r="S806" s="86">
        <v>23</v>
      </c>
      <c r="T806" s="86">
        <v>21</v>
      </c>
      <c r="U806" s="77"/>
      <c r="V806" s="77"/>
      <c r="W806" s="77"/>
      <c r="X806" s="77"/>
      <c r="Y806" s="77"/>
      <c r="Z806" s="77"/>
      <c r="AA806" s="77"/>
    </row>
    <row r="807" spans="1:27" ht="45" x14ac:dyDescent="0.25">
      <c r="A807" s="85" t="s">
        <v>41</v>
      </c>
      <c r="B807" s="146" t="s">
        <v>185</v>
      </c>
      <c r="C807" s="78" t="s">
        <v>301</v>
      </c>
      <c r="D807" s="86" t="s">
        <v>284</v>
      </c>
      <c r="E807" s="86" t="s">
        <v>284</v>
      </c>
      <c r="F807" s="86" t="s">
        <v>284</v>
      </c>
      <c r="G807" s="86" t="s">
        <v>284</v>
      </c>
      <c r="H807" s="77"/>
      <c r="I807" s="77"/>
      <c r="J807" s="86">
        <v>56</v>
      </c>
      <c r="K807" s="86">
        <v>18</v>
      </c>
      <c r="L807" s="86">
        <v>14</v>
      </c>
      <c r="M807" s="86">
        <v>12</v>
      </c>
      <c r="N807" s="87" t="s">
        <v>284</v>
      </c>
      <c r="O807" s="86"/>
      <c r="P807" s="86">
        <v>73</v>
      </c>
      <c r="Q807" s="86">
        <v>13</v>
      </c>
      <c r="R807" s="86">
        <v>35</v>
      </c>
      <c r="S807" s="86">
        <v>33</v>
      </c>
      <c r="T807" s="86" t="s">
        <v>284</v>
      </c>
      <c r="U807" s="77"/>
      <c r="V807" s="77"/>
      <c r="W807" s="77"/>
      <c r="X807" s="77"/>
      <c r="Y807" s="77"/>
      <c r="Z807" s="77"/>
      <c r="AA807" s="77"/>
    </row>
    <row r="808" spans="1:27" ht="30" x14ac:dyDescent="0.25">
      <c r="A808" s="85" t="s">
        <v>41</v>
      </c>
      <c r="B808" s="146" t="s">
        <v>185</v>
      </c>
      <c r="C808" s="78" t="s">
        <v>302</v>
      </c>
      <c r="D808" s="86" t="s">
        <v>284</v>
      </c>
      <c r="E808" s="86" t="s">
        <v>284</v>
      </c>
      <c r="F808" s="86" t="s">
        <v>284</v>
      </c>
      <c r="G808" s="86" t="s">
        <v>284</v>
      </c>
      <c r="H808" s="77"/>
      <c r="I808" s="77"/>
      <c r="J808" s="86">
        <v>48</v>
      </c>
      <c r="K808" s="86">
        <v>17</v>
      </c>
      <c r="L808" s="86">
        <v>10</v>
      </c>
      <c r="M808" s="86">
        <v>8</v>
      </c>
      <c r="N808" s="87" t="s">
        <v>284</v>
      </c>
      <c r="O808" s="86"/>
      <c r="P808" s="86">
        <v>38</v>
      </c>
      <c r="Q808" s="86">
        <v>6</v>
      </c>
      <c r="R808" s="86">
        <v>26</v>
      </c>
      <c r="S808" s="86">
        <v>25</v>
      </c>
      <c r="T808" s="86">
        <v>26</v>
      </c>
      <c r="U808" s="77"/>
      <c r="V808" s="77"/>
      <c r="W808" s="77"/>
      <c r="X808" s="77"/>
      <c r="Y808" s="77"/>
      <c r="Z808" s="77"/>
      <c r="AA808" s="77"/>
    </row>
    <row r="809" spans="1:27" ht="30" x14ac:dyDescent="0.25">
      <c r="A809" s="85" t="s">
        <v>41</v>
      </c>
      <c r="B809" s="146" t="s">
        <v>185</v>
      </c>
      <c r="C809" s="78" t="s">
        <v>303</v>
      </c>
      <c r="D809" s="86" t="s">
        <v>284</v>
      </c>
      <c r="E809" s="86" t="s">
        <v>284</v>
      </c>
      <c r="F809" s="86" t="s">
        <v>284</v>
      </c>
      <c r="G809" s="86" t="s">
        <v>284</v>
      </c>
      <c r="H809" s="77"/>
      <c r="I809" s="77"/>
      <c r="J809" s="86">
        <v>49</v>
      </c>
      <c r="K809" s="86">
        <v>19</v>
      </c>
      <c r="L809" s="86">
        <v>26</v>
      </c>
      <c r="M809" s="86">
        <v>15</v>
      </c>
      <c r="N809" s="87" t="s">
        <v>284</v>
      </c>
      <c r="O809" s="86"/>
      <c r="P809" s="86">
        <v>37</v>
      </c>
      <c r="Q809" s="86">
        <v>15</v>
      </c>
      <c r="R809" s="86">
        <v>32</v>
      </c>
      <c r="S809" s="86">
        <v>31</v>
      </c>
      <c r="T809" s="86" t="s">
        <v>284</v>
      </c>
      <c r="U809" s="77"/>
      <c r="V809" s="77"/>
      <c r="W809" s="77"/>
      <c r="X809" s="77"/>
      <c r="Y809" s="77"/>
      <c r="Z809" s="77"/>
      <c r="AA809" s="77"/>
    </row>
    <row r="810" spans="1:27" ht="45" x14ac:dyDescent="0.25">
      <c r="A810" s="85" t="s">
        <v>41</v>
      </c>
      <c r="B810" s="146" t="s">
        <v>185</v>
      </c>
      <c r="C810" s="78" t="s">
        <v>304</v>
      </c>
      <c r="D810" s="86" t="s">
        <v>284</v>
      </c>
      <c r="E810" s="86" t="s">
        <v>284</v>
      </c>
      <c r="F810" s="86" t="s">
        <v>284</v>
      </c>
      <c r="G810" s="86" t="s">
        <v>284</v>
      </c>
      <c r="H810" s="77"/>
      <c r="I810" s="77"/>
      <c r="J810" s="86">
        <v>12</v>
      </c>
      <c r="K810" s="86">
        <v>8</v>
      </c>
      <c r="L810" s="86">
        <v>7</v>
      </c>
      <c r="M810" s="86">
        <v>9</v>
      </c>
      <c r="N810" s="87" t="s">
        <v>284</v>
      </c>
      <c r="O810" s="86"/>
      <c r="P810" s="86" t="s">
        <v>284</v>
      </c>
      <c r="Q810" s="86" t="s">
        <v>284</v>
      </c>
      <c r="R810" s="86" t="s">
        <v>284</v>
      </c>
      <c r="S810" s="86" t="s">
        <v>284</v>
      </c>
      <c r="T810" s="86" t="s">
        <v>284</v>
      </c>
      <c r="U810" s="77"/>
      <c r="V810" s="77"/>
      <c r="W810" s="77"/>
      <c r="X810" s="77"/>
      <c r="Y810" s="77"/>
      <c r="Z810" s="77"/>
      <c r="AA810" s="77"/>
    </row>
    <row r="811" spans="1:27" ht="60" x14ac:dyDescent="0.25">
      <c r="A811" s="85" t="s">
        <v>41</v>
      </c>
      <c r="B811" s="146" t="s">
        <v>185</v>
      </c>
      <c r="C811" s="78" t="s">
        <v>305</v>
      </c>
      <c r="D811" s="86" t="s">
        <v>284</v>
      </c>
      <c r="E811" s="86" t="s">
        <v>284</v>
      </c>
      <c r="F811" s="86" t="s">
        <v>284</v>
      </c>
      <c r="G811" s="86" t="s">
        <v>284</v>
      </c>
      <c r="H811" s="77"/>
      <c r="I811" s="77"/>
      <c r="J811" s="86">
        <v>16</v>
      </c>
      <c r="K811" s="86">
        <v>6</v>
      </c>
      <c r="L811" s="86">
        <v>13</v>
      </c>
      <c r="M811" s="86">
        <v>3</v>
      </c>
      <c r="N811" s="87" t="s">
        <v>284</v>
      </c>
      <c r="O811" s="86"/>
      <c r="P811" s="86">
        <v>6</v>
      </c>
      <c r="Q811" s="86">
        <v>1</v>
      </c>
      <c r="R811" s="86">
        <v>14</v>
      </c>
      <c r="S811" s="86">
        <v>16</v>
      </c>
      <c r="T811" s="86" t="s">
        <v>284</v>
      </c>
      <c r="U811" s="77"/>
      <c r="V811" s="77"/>
      <c r="W811" s="77"/>
      <c r="X811" s="77"/>
      <c r="Y811" s="77"/>
      <c r="Z811" s="77"/>
      <c r="AA811" s="77"/>
    </row>
    <row r="812" spans="1:27" ht="30" x14ac:dyDescent="0.25">
      <c r="A812" s="85" t="s">
        <v>41</v>
      </c>
      <c r="B812" s="146" t="s">
        <v>185</v>
      </c>
      <c r="C812" s="78" t="s">
        <v>306</v>
      </c>
      <c r="D812" s="86" t="s">
        <v>284</v>
      </c>
      <c r="E812" s="86" t="s">
        <v>284</v>
      </c>
      <c r="F812" s="86" t="s">
        <v>284</v>
      </c>
      <c r="G812" s="86" t="s">
        <v>284</v>
      </c>
      <c r="H812" s="77"/>
      <c r="I812" s="77"/>
      <c r="J812" s="88" t="s">
        <v>284</v>
      </c>
      <c r="K812" s="86" t="s">
        <v>284</v>
      </c>
      <c r="L812" s="86">
        <v>9</v>
      </c>
      <c r="M812" s="86" t="s">
        <v>284</v>
      </c>
      <c r="N812" s="87" t="s">
        <v>284</v>
      </c>
      <c r="O812" s="86"/>
      <c r="P812" s="86" t="s">
        <v>284</v>
      </c>
      <c r="Q812" s="86" t="s">
        <v>284</v>
      </c>
      <c r="R812" s="86" t="s">
        <v>284</v>
      </c>
      <c r="S812" s="86" t="s">
        <v>284</v>
      </c>
      <c r="T812" s="86" t="s">
        <v>284</v>
      </c>
      <c r="U812" s="77"/>
      <c r="V812" s="77"/>
      <c r="W812" s="77"/>
      <c r="X812" s="77"/>
      <c r="Y812" s="77"/>
      <c r="Z812" s="77"/>
      <c r="AA812" s="77"/>
    </row>
    <row r="813" spans="1:27" ht="30" x14ac:dyDescent="0.25">
      <c r="A813" s="85" t="s">
        <v>41</v>
      </c>
      <c r="B813" s="146" t="s">
        <v>185</v>
      </c>
      <c r="C813" s="78" t="s">
        <v>307</v>
      </c>
      <c r="D813" s="86"/>
      <c r="E813" s="86"/>
      <c r="F813" s="86"/>
      <c r="G813" s="86"/>
      <c r="H813" s="77"/>
      <c r="I813" s="77"/>
      <c r="J813" s="86"/>
      <c r="K813" s="86"/>
      <c r="L813" s="86"/>
      <c r="M813" s="86"/>
      <c r="N813" s="87"/>
      <c r="O813" s="86"/>
      <c r="P813" s="86"/>
      <c r="Q813" s="86"/>
      <c r="R813" s="86"/>
      <c r="S813" s="86"/>
      <c r="T813" s="86"/>
      <c r="U813" s="77"/>
      <c r="V813" s="77"/>
      <c r="W813" s="77"/>
      <c r="X813" s="77"/>
      <c r="Y813" s="77"/>
      <c r="Z813" s="77"/>
      <c r="AA813" s="77"/>
    </row>
    <row r="814" spans="1:27" ht="45" x14ac:dyDescent="0.25">
      <c r="A814" s="85" t="s">
        <v>41</v>
      </c>
      <c r="B814" s="146" t="s">
        <v>186</v>
      </c>
      <c r="C814" s="78" t="s">
        <v>281</v>
      </c>
      <c r="D814" s="86"/>
      <c r="E814" s="86"/>
      <c r="F814" s="86"/>
      <c r="G814" s="86"/>
      <c r="H814" s="77"/>
      <c r="I814" s="77"/>
      <c r="J814" s="86">
        <v>11</v>
      </c>
      <c r="K814" s="86"/>
      <c r="L814" s="86"/>
      <c r="M814" s="86"/>
      <c r="N814" s="89"/>
      <c r="O814" s="86"/>
      <c r="P814" s="86"/>
      <c r="Q814" s="86"/>
      <c r="R814" s="86"/>
      <c r="S814" s="86"/>
      <c r="T814" s="86"/>
      <c r="U814" s="77"/>
      <c r="V814" s="77"/>
      <c r="W814" s="77"/>
      <c r="X814" s="77"/>
      <c r="Y814" s="77"/>
      <c r="Z814" s="77"/>
      <c r="AA814" s="77"/>
    </row>
    <row r="815" spans="1:27" ht="45" x14ac:dyDescent="0.25">
      <c r="A815" s="85" t="s">
        <v>41</v>
      </c>
      <c r="B815" s="146" t="s">
        <v>186</v>
      </c>
      <c r="C815" s="78" t="s">
        <v>282</v>
      </c>
      <c r="D815" s="86"/>
      <c r="E815" s="86"/>
      <c r="F815" s="86"/>
      <c r="G815" s="86"/>
      <c r="H815" s="77"/>
      <c r="I815" s="77"/>
      <c r="J815" s="86"/>
      <c r="K815" s="86"/>
      <c r="L815" s="86"/>
      <c r="M815" s="86"/>
      <c r="N815" s="89"/>
      <c r="O815" s="86"/>
      <c r="P815" s="86"/>
      <c r="Q815" s="86"/>
      <c r="R815" s="86"/>
      <c r="S815" s="86"/>
      <c r="T815" s="86"/>
      <c r="U815" s="77"/>
      <c r="V815" s="77"/>
      <c r="W815" s="77"/>
      <c r="X815" s="77"/>
      <c r="Y815" s="77"/>
      <c r="Z815" s="77"/>
      <c r="AA815" s="77"/>
    </row>
    <row r="816" spans="1:27" ht="45" x14ac:dyDescent="0.25">
      <c r="A816" s="85" t="s">
        <v>41</v>
      </c>
      <c r="B816" s="146" t="s">
        <v>186</v>
      </c>
      <c r="C816" s="78" t="s">
        <v>283</v>
      </c>
      <c r="D816" s="86"/>
      <c r="E816" s="86"/>
      <c r="F816" s="86"/>
      <c r="G816" s="86"/>
      <c r="H816" s="77"/>
      <c r="I816" s="77"/>
      <c r="J816" s="86"/>
      <c r="K816" s="86"/>
      <c r="L816" s="86"/>
      <c r="M816" s="86"/>
      <c r="N816" s="89"/>
      <c r="O816" s="86"/>
      <c r="P816" s="86"/>
      <c r="Q816" s="86"/>
      <c r="R816" s="86"/>
      <c r="S816" s="86"/>
      <c r="T816" s="86"/>
      <c r="U816" s="77"/>
      <c r="V816" s="77"/>
      <c r="W816" s="77"/>
      <c r="X816" s="77"/>
      <c r="Y816" s="77"/>
      <c r="Z816" s="77"/>
      <c r="AA816" s="77"/>
    </row>
    <row r="817" spans="1:27" ht="45" x14ac:dyDescent="0.25">
      <c r="A817" s="85" t="s">
        <v>41</v>
      </c>
      <c r="B817" s="146" t="s">
        <v>186</v>
      </c>
      <c r="C817" s="78" t="s">
        <v>285</v>
      </c>
      <c r="D817" s="86"/>
      <c r="E817" s="86"/>
      <c r="F817" s="86"/>
      <c r="G817" s="86"/>
      <c r="H817" s="77"/>
      <c r="I817" s="77"/>
      <c r="J817" s="86">
        <v>7</v>
      </c>
      <c r="K817" s="86"/>
      <c r="L817" s="86"/>
      <c r="M817" s="86"/>
      <c r="N817" s="89"/>
      <c r="O817" s="86"/>
      <c r="P817" s="86"/>
      <c r="Q817" s="86"/>
      <c r="R817" s="86"/>
      <c r="S817" s="86"/>
      <c r="T817" s="86"/>
      <c r="U817" s="77"/>
      <c r="V817" s="77"/>
      <c r="W817" s="77"/>
      <c r="X817" s="77"/>
      <c r="Y817" s="77"/>
      <c r="Z817" s="77"/>
      <c r="AA817" s="77"/>
    </row>
    <row r="818" spans="1:27" ht="45" x14ac:dyDescent="0.25">
      <c r="A818" s="85" t="s">
        <v>41</v>
      </c>
      <c r="B818" s="146" t="s">
        <v>186</v>
      </c>
      <c r="C818" s="78" t="s">
        <v>291</v>
      </c>
      <c r="D818" s="86"/>
      <c r="E818" s="86"/>
      <c r="F818" s="86"/>
      <c r="G818" s="86"/>
      <c r="H818" s="77"/>
      <c r="I818" s="77"/>
      <c r="J818" s="86">
        <v>7</v>
      </c>
      <c r="K818" s="86"/>
      <c r="L818" s="86"/>
      <c r="M818" s="86"/>
      <c r="N818" s="89"/>
      <c r="O818" s="86"/>
      <c r="P818" s="86"/>
      <c r="Q818" s="86"/>
      <c r="R818" s="86"/>
      <c r="S818" s="86"/>
      <c r="T818" s="86"/>
      <c r="U818" s="77"/>
      <c r="V818" s="77"/>
      <c r="W818" s="77"/>
      <c r="X818" s="77"/>
      <c r="Y818" s="77"/>
      <c r="Z818" s="77"/>
      <c r="AA818" s="77"/>
    </row>
    <row r="819" spans="1:27" ht="45" x14ac:dyDescent="0.25">
      <c r="A819" s="85" t="s">
        <v>41</v>
      </c>
      <c r="B819" s="146" t="s">
        <v>186</v>
      </c>
      <c r="C819" s="78" t="s">
        <v>293</v>
      </c>
      <c r="D819" s="86"/>
      <c r="E819" s="86"/>
      <c r="F819" s="86"/>
      <c r="G819" s="86"/>
      <c r="H819" s="77"/>
      <c r="I819" s="77"/>
      <c r="J819" s="86">
        <v>10</v>
      </c>
      <c r="K819" s="86"/>
      <c r="L819" s="86"/>
      <c r="M819" s="86"/>
      <c r="N819" s="89"/>
      <c r="O819" s="86"/>
      <c r="P819" s="86"/>
      <c r="Q819" s="86"/>
      <c r="R819" s="86"/>
      <c r="S819" s="86"/>
      <c r="T819" s="86"/>
      <c r="U819" s="77"/>
      <c r="V819" s="77"/>
      <c r="W819" s="77"/>
      <c r="X819" s="77"/>
      <c r="Y819" s="77"/>
      <c r="Z819" s="77"/>
      <c r="AA819" s="77"/>
    </row>
    <row r="820" spans="1:27" ht="45" x14ac:dyDescent="0.25">
      <c r="A820" s="85" t="s">
        <v>41</v>
      </c>
      <c r="B820" s="146" t="s">
        <v>186</v>
      </c>
      <c r="C820" s="78" t="s">
        <v>294</v>
      </c>
      <c r="D820" s="86"/>
      <c r="E820" s="86"/>
      <c r="F820" s="86"/>
      <c r="G820" s="86"/>
      <c r="H820" s="77"/>
      <c r="I820" s="77"/>
      <c r="J820" s="86"/>
      <c r="K820" s="86"/>
      <c r="L820" s="86"/>
      <c r="M820" s="86"/>
      <c r="N820" s="89"/>
      <c r="O820" s="86"/>
      <c r="P820" s="86"/>
      <c r="Q820" s="86"/>
      <c r="R820" s="86"/>
      <c r="S820" s="86"/>
      <c r="T820" s="86"/>
      <c r="U820" s="77"/>
      <c r="V820" s="77"/>
      <c r="W820" s="77"/>
      <c r="X820" s="77"/>
      <c r="Y820" s="77"/>
      <c r="Z820" s="77"/>
      <c r="AA820" s="77"/>
    </row>
    <row r="821" spans="1:27" ht="45" x14ac:dyDescent="0.25">
      <c r="A821" s="85" t="s">
        <v>41</v>
      </c>
      <c r="B821" s="146" t="s">
        <v>186</v>
      </c>
      <c r="C821" s="78" t="s">
        <v>297</v>
      </c>
      <c r="D821" s="86"/>
      <c r="E821" s="86"/>
      <c r="F821" s="86"/>
      <c r="G821" s="86"/>
      <c r="H821" s="77"/>
      <c r="I821" s="77"/>
      <c r="J821" s="86"/>
      <c r="K821" s="86"/>
      <c r="L821" s="86"/>
      <c r="M821" s="86"/>
      <c r="N821" s="89"/>
      <c r="O821" s="86"/>
      <c r="P821" s="86"/>
      <c r="Q821" s="86"/>
      <c r="R821" s="86"/>
      <c r="S821" s="86"/>
      <c r="T821" s="86"/>
      <c r="U821" s="77"/>
      <c r="V821" s="77"/>
      <c r="W821" s="77"/>
      <c r="X821" s="77"/>
      <c r="Y821" s="77"/>
      <c r="Z821" s="77"/>
      <c r="AA821" s="77"/>
    </row>
    <row r="822" spans="1:27" ht="45" x14ac:dyDescent="0.25">
      <c r="A822" s="85" t="s">
        <v>41</v>
      </c>
      <c r="B822" s="146" t="s">
        <v>186</v>
      </c>
      <c r="C822" s="78" t="s">
        <v>298</v>
      </c>
      <c r="D822" s="86"/>
      <c r="E822" s="86"/>
      <c r="F822" s="86"/>
      <c r="G822" s="86"/>
      <c r="H822" s="77"/>
      <c r="I822" s="77"/>
      <c r="J822" s="86">
        <v>7</v>
      </c>
      <c r="K822" s="86"/>
      <c r="L822" s="86"/>
      <c r="M822" s="86"/>
      <c r="N822" s="89"/>
      <c r="O822" s="86"/>
      <c r="P822" s="86"/>
      <c r="Q822" s="86"/>
      <c r="R822" s="86"/>
      <c r="S822" s="86"/>
      <c r="T822" s="86"/>
      <c r="U822" s="77"/>
      <c r="V822" s="77"/>
      <c r="W822" s="77"/>
      <c r="X822" s="77"/>
      <c r="Y822" s="77"/>
      <c r="Z822" s="77"/>
      <c r="AA822" s="77"/>
    </row>
    <row r="823" spans="1:27" ht="45" x14ac:dyDescent="0.25">
      <c r="A823" s="85" t="s">
        <v>41</v>
      </c>
      <c r="B823" s="146" t="s">
        <v>186</v>
      </c>
      <c r="C823" s="78" t="s">
        <v>299</v>
      </c>
      <c r="D823" s="86"/>
      <c r="E823" s="86"/>
      <c r="F823" s="86"/>
      <c r="G823" s="86"/>
      <c r="H823" s="77"/>
      <c r="I823" s="77"/>
      <c r="J823" s="86"/>
      <c r="K823" s="86"/>
      <c r="L823" s="86"/>
      <c r="M823" s="86"/>
      <c r="N823" s="89"/>
      <c r="O823" s="86"/>
      <c r="P823" s="86"/>
      <c r="Q823" s="86"/>
      <c r="R823" s="86"/>
      <c r="S823" s="86"/>
      <c r="T823" s="86"/>
      <c r="U823" s="77"/>
      <c r="V823" s="77"/>
      <c r="W823" s="77"/>
      <c r="X823" s="77"/>
      <c r="Y823" s="77"/>
      <c r="Z823" s="77"/>
      <c r="AA823" s="77"/>
    </row>
    <row r="824" spans="1:27" x14ac:dyDescent="0.25">
      <c r="A824" s="85" t="s">
        <v>41</v>
      </c>
      <c r="B824" s="146" t="s">
        <v>266</v>
      </c>
      <c r="C824" s="78" t="s">
        <v>308</v>
      </c>
      <c r="D824" s="86">
        <v>9</v>
      </c>
      <c r="E824" s="86">
        <v>12</v>
      </c>
      <c r="F824" s="86">
        <v>13</v>
      </c>
      <c r="G824" s="86" t="s">
        <v>284</v>
      </c>
      <c r="H824" s="77"/>
      <c r="I824" s="77"/>
      <c r="J824" s="86">
        <v>18</v>
      </c>
      <c r="K824" s="86">
        <v>1</v>
      </c>
      <c r="L824" s="86">
        <v>13</v>
      </c>
      <c r="M824" s="86">
        <v>9</v>
      </c>
      <c r="N824" s="89">
        <v>17</v>
      </c>
      <c r="O824" s="86"/>
      <c r="P824" s="86">
        <v>18</v>
      </c>
      <c r="Q824" s="86" t="s">
        <v>284</v>
      </c>
      <c r="R824" s="86">
        <v>11</v>
      </c>
      <c r="S824" s="86">
        <v>10</v>
      </c>
      <c r="T824" s="86"/>
      <c r="U824" s="77"/>
      <c r="V824" s="77"/>
      <c r="W824" s="77"/>
      <c r="X824" s="77"/>
      <c r="Y824" s="77"/>
      <c r="Z824" s="77"/>
      <c r="AA824" s="77"/>
    </row>
    <row r="825" spans="1:27" x14ac:dyDescent="0.25">
      <c r="A825" s="85" t="s">
        <v>41</v>
      </c>
      <c r="B825" s="146" t="s">
        <v>266</v>
      </c>
      <c r="C825" s="78" t="s">
        <v>309</v>
      </c>
      <c r="D825" s="86"/>
      <c r="E825" s="86"/>
      <c r="F825" s="86"/>
      <c r="G825" s="86"/>
      <c r="H825" s="77"/>
      <c r="I825" s="77"/>
      <c r="J825" s="86">
        <v>670</v>
      </c>
      <c r="K825" s="86">
        <v>18</v>
      </c>
      <c r="L825" s="86">
        <v>22</v>
      </c>
      <c r="M825" s="86">
        <v>234</v>
      </c>
      <c r="N825" s="89">
        <v>208</v>
      </c>
      <c r="O825" s="86">
        <v>223</v>
      </c>
      <c r="P825" s="86"/>
      <c r="Q825" s="86"/>
      <c r="R825" s="86"/>
      <c r="S825" s="86"/>
      <c r="T825" s="86"/>
      <c r="U825" s="77"/>
      <c r="V825" s="77"/>
      <c r="W825" s="77"/>
      <c r="X825" s="77"/>
      <c r="Y825" s="77"/>
      <c r="Z825" s="77"/>
      <c r="AA825" s="77"/>
    </row>
    <row r="826" spans="1:27" x14ac:dyDescent="0.25">
      <c r="A826" s="85" t="s">
        <v>41</v>
      </c>
      <c r="B826" s="146" t="s">
        <v>266</v>
      </c>
      <c r="C826" s="78" t="s">
        <v>311</v>
      </c>
      <c r="D826" s="86"/>
      <c r="E826" s="86"/>
      <c r="F826" s="86"/>
      <c r="G826" s="86"/>
      <c r="H826" s="77"/>
      <c r="I826" s="77"/>
      <c r="J826" s="86">
        <v>140</v>
      </c>
      <c r="K826" s="86">
        <v>13</v>
      </c>
      <c r="L826" s="86">
        <v>15</v>
      </c>
      <c r="M826" s="86">
        <v>21</v>
      </c>
      <c r="N826" s="89">
        <v>22</v>
      </c>
      <c r="O826" s="86"/>
      <c r="P826" s="86"/>
      <c r="Q826" s="86"/>
      <c r="R826" s="86"/>
      <c r="S826" s="86"/>
      <c r="T826" s="86"/>
      <c r="U826" s="77"/>
      <c r="V826" s="77"/>
      <c r="W826" s="77"/>
      <c r="X826" s="77"/>
      <c r="Y826" s="77"/>
      <c r="Z826" s="77"/>
      <c r="AA826" s="77"/>
    </row>
    <row r="827" spans="1:27" ht="45" x14ac:dyDescent="0.25">
      <c r="A827" s="85" t="s">
        <v>41</v>
      </c>
      <c r="B827" s="146" t="s">
        <v>266</v>
      </c>
      <c r="C827" s="78" t="s">
        <v>312</v>
      </c>
      <c r="D827" s="86"/>
      <c r="E827" s="86"/>
      <c r="F827" s="86"/>
      <c r="G827" s="86"/>
      <c r="H827" s="77"/>
      <c r="I827" s="77"/>
      <c r="J827" s="86">
        <v>600</v>
      </c>
      <c r="K827" s="86">
        <v>517</v>
      </c>
      <c r="L827" s="86">
        <v>527</v>
      </c>
      <c r="M827" s="86"/>
      <c r="N827" s="89"/>
      <c r="O827" s="86"/>
      <c r="P827" s="86"/>
      <c r="Q827" s="86"/>
      <c r="R827" s="86"/>
      <c r="S827" s="86"/>
      <c r="T827" s="86"/>
      <c r="U827" s="77"/>
      <c r="V827" s="77"/>
      <c r="W827" s="77"/>
      <c r="X827" s="77"/>
      <c r="Y827" s="77"/>
      <c r="Z827" s="77"/>
      <c r="AA827" s="77"/>
    </row>
    <row r="828" spans="1:27" ht="30" x14ac:dyDescent="0.25">
      <c r="A828" s="85" t="s">
        <v>41</v>
      </c>
      <c r="B828" s="146" t="s">
        <v>266</v>
      </c>
      <c r="C828" s="78" t="s">
        <v>313</v>
      </c>
      <c r="D828" s="86"/>
      <c r="E828" s="86"/>
      <c r="F828" s="86"/>
      <c r="G828" s="86"/>
      <c r="H828" s="77"/>
      <c r="I828" s="77"/>
      <c r="J828" s="86"/>
      <c r="K828" s="86"/>
      <c r="L828" s="86"/>
      <c r="M828" s="86"/>
      <c r="N828" s="89"/>
      <c r="O828" s="86"/>
      <c r="P828" s="86"/>
      <c r="Q828" s="86"/>
      <c r="R828" s="86"/>
      <c r="S828" s="86"/>
      <c r="T828" s="86"/>
      <c r="U828" s="77"/>
      <c r="V828" s="77"/>
      <c r="W828" s="77"/>
      <c r="X828" s="77"/>
      <c r="Y828" s="77"/>
      <c r="Z828" s="77"/>
      <c r="AA828" s="77"/>
    </row>
    <row r="829" spans="1:27" x14ac:dyDescent="0.25">
      <c r="A829" s="90" t="s">
        <v>41</v>
      </c>
      <c r="B829" s="169"/>
      <c r="C829" s="81" t="s">
        <v>184</v>
      </c>
      <c r="D829" s="91">
        <f>SUM(D787:D828)</f>
        <v>210</v>
      </c>
      <c r="E829" s="91">
        <f>SUM(E787:E828)</f>
        <v>201</v>
      </c>
      <c r="F829" s="91">
        <f>SUM(F787:F828)</f>
        <v>237</v>
      </c>
      <c r="G829" s="91">
        <f>SUM(G787:G828)</f>
        <v>166</v>
      </c>
      <c r="H829" s="81"/>
      <c r="I829" s="81"/>
      <c r="J829" s="91">
        <f t="shared" ref="J829:T829" si="11">SUM(J787:J828)</f>
        <v>2187</v>
      </c>
      <c r="K829" s="91">
        <f t="shared" si="11"/>
        <v>814</v>
      </c>
      <c r="L829" s="91">
        <f t="shared" si="11"/>
        <v>796</v>
      </c>
      <c r="M829" s="91">
        <f t="shared" si="11"/>
        <v>498</v>
      </c>
      <c r="N829" s="91">
        <f t="shared" si="11"/>
        <v>247</v>
      </c>
      <c r="O829" s="91">
        <f t="shared" si="11"/>
        <v>223</v>
      </c>
      <c r="P829" s="91">
        <f t="shared" si="11"/>
        <v>622</v>
      </c>
      <c r="Q829" s="91">
        <f t="shared" si="11"/>
        <v>175</v>
      </c>
      <c r="R829" s="91">
        <f t="shared" si="11"/>
        <v>366</v>
      </c>
      <c r="S829" s="91">
        <f t="shared" si="11"/>
        <v>348</v>
      </c>
      <c r="T829" s="91">
        <f t="shared" si="11"/>
        <v>181</v>
      </c>
      <c r="U829" s="81"/>
      <c r="V829" s="81"/>
      <c r="W829" s="81"/>
      <c r="X829" s="81"/>
      <c r="Y829" s="81"/>
      <c r="Z829" s="81"/>
      <c r="AA829" s="81"/>
    </row>
    <row r="830" spans="1:27" ht="60" x14ac:dyDescent="0.25">
      <c r="A830" s="78" t="s">
        <v>42</v>
      </c>
      <c r="B830" s="146" t="s">
        <v>185</v>
      </c>
      <c r="C830" s="78" t="s">
        <v>451</v>
      </c>
      <c r="D830" s="78" t="s">
        <v>284</v>
      </c>
      <c r="E830" s="78">
        <v>9</v>
      </c>
      <c r="F830" s="78" t="s">
        <v>284</v>
      </c>
      <c r="G830" s="78">
        <v>6</v>
      </c>
      <c r="H830" s="78"/>
      <c r="I830" s="78"/>
      <c r="J830" s="78">
        <v>10</v>
      </c>
      <c r="K830" s="78">
        <v>2</v>
      </c>
      <c r="L830" s="78" t="s">
        <v>284</v>
      </c>
      <c r="M830" s="78">
        <v>11</v>
      </c>
      <c r="N830" s="78"/>
      <c r="O830" s="78"/>
      <c r="P830" s="78" t="s">
        <v>284</v>
      </c>
      <c r="Q830" s="78" t="s">
        <v>284</v>
      </c>
      <c r="R830" s="78" t="s">
        <v>284</v>
      </c>
      <c r="S830" s="78" t="s">
        <v>284</v>
      </c>
      <c r="T830" s="78" t="s">
        <v>284</v>
      </c>
      <c r="U830" s="78"/>
      <c r="V830" s="78"/>
      <c r="W830" s="78"/>
      <c r="X830" s="78"/>
      <c r="Y830" s="78"/>
      <c r="Z830" s="78"/>
      <c r="AA830" s="78"/>
    </row>
    <row r="831" spans="1:27" ht="45" x14ac:dyDescent="0.25">
      <c r="A831" s="78" t="s">
        <v>42</v>
      </c>
      <c r="B831" s="146" t="s">
        <v>185</v>
      </c>
      <c r="C831" s="78" t="s">
        <v>452</v>
      </c>
      <c r="D831" s="78">
        <v>1</v>
      </c>
      <c r="E831" s="78">
        <v>10</v>
      </c>
      <c r="F831" s="78">
        <v>15</v>
      </c>
      <c r="G831" s="78">
        <v>11</v>
      </c>
      <c r="H831" s="78"/>
      <c r="I831" s="78"/>
      <c r="J831" s="78">
        <v>30</v>
      </c>
      <c r="K831" s="78">
        <v>20</v>
      </c>
      <c r="L831" s="78">
        <v>18</v>
      </c>
      <c r="M831" s="78">
        <v>19</v>
      </c>
      <c r="N831" s="78"/>
      <c r="O831" s="78"/>
      <c r="P831" s="78">
        <v>107</v>
      </c>
      <c r="Q831" s="78">
        <v>42</v>
      </c>
      <c r="R831" s="78">
        <v>25</v>
      </c>
      <c r="S831" s="78">
        <v>35</v>
      </c>
      <c r="T831" s="78">
        <v>53</v>
      </c>
      <c r="U831" s="78"/>
      <c r="V831" s="78"/>
      <c r="W831" s="78"/>
      <c r="X831" s="78"/>
      <c r="Y831" s="78"/>
      <c r="Z831" s="78"/>
      <c r="AA831" s="78"/>
    </row>
    <row r="832" spans="1:27" ht="45" x14ac:dyDescent="0.25">
      <c r="A832" s="78" t="s">
        <v>42</v>
      </c>
      <c r="B832" s="146" t="s">
        <v>185</v>
      </c>
      <c r="C832" s="78" t="s">
        <v>453</v>
      </c>
      <c r="D832" s="78">
        <v>16</v>
      </c>
      <c r="E832" s="78">
        <v>12</v>
      </c>
      <c r="F832" s="78">
        <v>25</v>
      </c>
      <c r="G832" s="78">
        <v>22</v>
      </c>
      <c r="H832" s="78"/>
      <c r="I832" s="78"/>
      <c r="J832" s="78">
        <v>195</v>
      </c>
      <c r="K832" s="78">
        <v>33</v>
      </c>
      <c r="L832" s="78">
        <v>24</v>
      </c>
      <c r="M832" s="78">
        <v>34</v>
      </c>
      <c r="N832" s="78"/>
      <c r="O832" s="78"/>
      <c r="P832" s="78" t="s">
        <v>284</v>
      </c>
      <c r="Q832" s="78" t="s">
        <v>284</v>
      </c>
      <c r="R832" s="78" t="s">
        <v>284</v>
      </c>
      <c r="S832" s="78" t="s">
        <v>284</v>
      </c>
      <c r="T832" s="78" t="s">
        <v>284</v>
      </c>
      <c r="U832" s="78"/>
      <c r="V832" s="78"/>
      <c r="W832" s="78"/>
      <c r="X832" s="78"/>
      <c r="Y832" s="78"/>
      <c r="Z832" s="78"/>
      <c r="AA832" s="78"/>
    </row>
    <row r="833" spans="1:27" ht="45" x14ac:dyDescent="0.25">
      <c r="A833" s="78" t="s">
        <v>42</v>
      </c>
      <c r="B833" s="146" t="s">
        <v>185</v>
      </c>
      <c r="C833" s="78" t="s">
        <v>454</v>
      </c>
      <c r="D833" s="78">
        <v>21</v>
      </c>
      <c r="E833" s="78">
        <v>3</v>
      </c>
      <c r="F833" s="78">
        <v>16</v>
      </c>
      <c r="G833" s="78">
        <v>14</v>
      </c>
      <c r="H833" s="78"/>
      <c r="I833" s="78"/>
      <c r="J833" s="78">
        <v>31</v>
      </c>
      <c r="K833" s="78">
        <v>4</v>
      </c>
      <c r="L833" s="78">
        <v>5</v>
      </c>
      <c r="M833" s="78">
        <v>8</v>
      </c>
      <c r="N833" s="78"/>
      <c r="O833" s="78"/>
      <c r="P833" s="78">
        <v>154</v>
      </c>
      <c r="Q833" s="78">
        <v>9</v>
      </c>
      <c r="R833" s="78">
        <v>9</v>
      </c>
      <c r="S833" s="78">
        <v>15</v>
      </c>
      <c r="T833" s="78">
        <v>14</v>
      </c>
      <c r="U833" s="78"/>
      <c r="V833" s="78"/>
      <c r="W833" s="78"/>
      <c r="X833" s="78"/>
      <c r="Y833" s="78"/>
      <c r="Z833" s="78"/>
      <c r="AA833" s="78"/>
    </row>
    <row r="834" spans="1:27" ht="45" x14ac:dyDescent="0.25">
      <c r="A834" s="78" t="s">
        <v>42</v>
      </c>
      <c r="B834" s="146" t="s">
        <v>185</v>
      </c>
      <c r="C834" s="78" t="s">
        <v>455</v>
      </c>
      <c r="D834" s="78" t="s">
        <v>284</v>
      </c>
      <c r="E834" s="78">
        <v>12</v>
      </c>
      <c r="F834" s="78" t="s">
        <v>284</v>
      </c>
      <c r="G834" s="78">
        <v>4</v>
      </c>
      <c r="H834" s="78"/>
      <c r="I834" s="78"/>
      <c r="J834" s="78">
        <v>12</v>
      </c>
      <c r="K834" s="78">
        <v>1</v>
      </c>
      <c r="L834" s="78" t="s">
        <v>284</v>
      </c>
      <c r="M834" s="78">
        <v>12</v>
      </c>
      <c r="N834" s="78"/>
      <c r="O834" s="78"/>
      <c r="P834" s="78">
        <v>40</v>
      </c>
      <c r="Q834" s="78" t="s">
        <v>284</v>
      </c>
      <c r="R834" s="78" t="s">
        <v>284</v>
      </c>
      <c r="S834" s="78" t="s">
        <v>284</v>
      </c>
      <c r="T834" s="78">
        <v>32</v>
      </c>
      <c r="U834" s="78"/>
      <c r="V834" s="78"/>
      <c r="W834" s="78"/>
      <c r="X834" s="78"/>
      <c r="Y834" s="78"/>
      <c r="Z834" s="78"/>
      <c r="AA834" s="78"/>
    </row>
    <row r="835" spans="1:27" ht="45" x14ac:dyDescent="0.25">
      <c r="A835" s="78" t="s">
        <v>42</v>
      </c>
      <c r="B835" s="146" t="s">
        <v>185</v>
      </c>
      <c r="C835" s="78" t="s">
        <v>456</v>
      </c>
      <c r="D835" s="78">
        <v>18</v>
      </c>
      <c r="E835" s="78" t="s">
        <v>284</v>
      </c>
      <c r="F835" s="78">
        <v>8</v>
      </c>
      <c r="G835" s="78" t="s">
        <v>284</v>
      </c>
      <c r="H835" s="78"/>
      <c r="I835" s="78"/>
      <c r="J835" s="78">
        <v>8</v>
      </c>
      <c r="K835" s="78" t="s">
        <v>284</v>
      </c>
      <c r="L835" s="78">
        <v>5</v>
      </c>
      <c r="M835" s="78" t="s">
        <v>284</v>
      </c>
      <c r="N835" s="78"/>
      <c r="O835" s="78"/>
      <c r="P835" s="78" t="s">
        <v>284</v>
      </c>
      <c r="Q835" s="78" t="s">
        <v>284</v>
      </c>
      <c r="R835" s="78" t="s">
        <v>284</v>
      </c>
      <c r="S835" s="78" t="s">
        <v>284</v>
      </c>
      <c r="T835" s="78" t="s">
        <v>284</v>
      </c>
      <c r="U835" s="78"/>
      <c r="V835" s="78"/>
      <c r="W835" s="78"/>
      <c r="X835" s="78"/>
      <c r="Y835" s="78"/>
      <c r="Z835" s="78"/>
      <c r="AA835" s="78"/>
    </row>
    <row r="836" spans="1:27" ht="45" x14ac:dyDescent="0.25">
      <c r="A836" s="78" t="s">
        <v>42</v>
      </c>
      <c r="B836" s="146" t="s">
        <v>185</v>
      </c>
      <c r="C836" s="78" t="s">
        <v>457</v>
      </c>
      <c r="D836" s="78">
        <v>2</v>
      </c>
      <c r="E836" s="78">
        <v>12</v>
      </c>
      <c r="F836" s="78">
        <v>10</v>
      </c>
      <c r="G836" s="78" t="s">
        <v>284</v>
      </c>
      <c r="H836" s="78"/>
      <c r="I836" s="78"/>
      <c r="J836" s="78">
        <v>2</v>
      </c>
      <c r="K836" s="78">
        <v>2</v>
      </c>
      <c r="L836" s="78">
        <v>8</v>
      </c>
      <c r="M836" s="78" t="s">
        <v>284</v>
      </c>
      <c r="N836" s="78"/>
      <c r="O836" s="78"/>
      <c r="P836" s="78">
        <v>43</v>
      </c>
      <c r="Q836" s="78">
        <v>4</v>
      </c>
      <c r="R836" s="78">
        <v>13</v>
      </c>
      <c r="S836" s="78" t="s">
        <v>284</v>
      </c>
      <c r="T836" s="78" t="s">
        <v>284</v>
      </c>
      <c r="U836" s="78"/>
      <c r="V836" s="78"/>
      <c r="W836" s="78"/>
      <c r="X836" s="78"/>
      <c r="Y836" s="78"/>
      <c r="Z836" s="78"/>
      <c r="AA836" s="78"/>
    </row>
    <row r="837" spans="1:27" ht="45" x14ac:dyDescent="0.25">
      <c r="A837" s="78" t="s">
        <v>42</v>
      </c>
      <c r="B837" s="146" t="s">
        <v>185</v>
      </c>
      <c r="C837" s="78" t="s">
        <v>458</v>
      </c>
      <c r="D837" s="78" t="s">
        <v>284</v>
      </c>
      <c r="E837" s="78" t="s">
        <v>284</v>
      </c>
      <c r="F837" s="78" t="s">
        <v>284</v>
      </c>
      <c r="G837" s="78">
        <v>4</v>
      </c>
      <c r="H837" s="78"/>
      <c r="I837" s="78"/>
      <c r="J837" s="78">
        <v>27</v>
      </c>
      <c r="K837" s="78">
        <v>19</v>
      </c>
      <c r="L837" s="78" t="s">
        <v>284</v>
      </c>
      <c r="M837" s="78">
        <v>17</v>
      </c>
      <c r="N837" s="78"/>
      <c r="O837" s="78"/>
      <c r="P837" s="78">
        <v>50</v>
      </c>
      <c r="Q837" s="78">
        <v>14</v>
      </c>
      <c r="R837" s="78" t="s">
        <v>284</v>
      </c>
      <c r="S837" s="78">
        <v>21</v>
      </c>
      <c r="T837" s="78">
        <v>15</v>
      </c>
      <c r="U837" s="78"/>
      <c r="V837" s="78"/>
      <c r="W837" s="78"/>
      <c r="X837" s="78"/>
      <c r="Y837" s="78"/>
      <c r="Z837" s="78"/>
      <c r="AA837" s="78"/>
    </row>
    <row r="838" spans="1:27" ht="45" x14ac:dyDescent="0.25">
      <c r="A838" s="78" t="s">
        <v>42</v>
      </c>
      <c r="B838" s="146" t="s">
        <v>185</v>
      </c>
      <c r="C838" s="78" t="s">
        <v>459</v>
      </c>
      <c r="D838" s="78">
        <v>28</v>
      </c>
      <c r="E838" s="78">
        <v>27</v>
      </c>
      <c r="F838" s="78">
        <v>29</v>
      </c>
      <c r="G838" s="78">
        <v>29</v>
      </c>
      <c r="H838" s="78"/>
      <c r="I838" s="78"/>
      <c r="J838" s="78">
        <v>402</v>
      </c>
      <c r="K838" s="78">
        <v>69</v>
      </c>
      <c r="L838" s="78">
        <v>47</v>
      </c>
      <c r="M838" s="78">
        <v>56</v>
      </c>
      <c r="N838" s="78"/>
      <c r="O838" s="78"/>
      <c r="P838" s="78">
        <v>689</v>
      </c>
      <c r="Q838" s="78">
        <v>224</v>
      </c>
      <c r="R838" s="78">
        <v>114</v>
      </c>
      <c r="S838" s="78">
        <v>502</v>
      </c>
      <c r="T838" s="78">
        <v>495</v>
      </c>
      <c r="U838" s="78"/>
      <c r="V838" s="78"/>
      <c r="W838" s="78"/>
      <c r="X838" s="78"/>
      <c r="Y838" s="78"/>
      <c r="Z838" s="78"/>
      <c r="AA838" s="78"/>
    </row>
    <row r="839" spans="1:27" ht="45" x14ac:dyDescent="0.25">
      <c r="A839" s="78" t="s">
        <v>42</v>
      </c>
      <c r="B839" s="146" t="s">
        <v>185</v>
      </c>
      <c r="C839" s="78" t="s">
        <v>460</v>
      </c>
      <c r="D839" s="78" t="s">
        <v>284</v>
      </c>
      <c r="E839" s="78" t="s">
        <v>284</v>
      </c>
      <c r="F839" s="78" t="s">
        <v>284</v>
      </c>
      <c r="G839" s="78" t="s">
        <v>284</v>
      </c>
      <c r="H839" s="78"/>
      <c r="I839" s="78"/>
      <c r="J839" s="78" t="s">
        <v>284</v>
      </c>
      <c r="K839" s="78" t="s">
        <v>284</v>
      </c>
      <c r="L839" s="78" t="s">
        <v>284</v>
      </c>
      <c r="M839" s="78" t="s">
        <v>284</v>
      </c>
      <c r="N839" s="78"/>
      <c r="O839" s="78"/>
      <c r="P839" s="78">
        <v>51</v>
      </c>
      <c r="Q839" s="78" t="s">
        <v>284</v>
      </c>
      <c r="R839" s="78">
        <v>15</v>
      </c>
      <c r="S839" s="78">
        <v>60</v>
      </c>
      <c r="T839" s="78">
        <v>100</v>
      </c>
      <c r="U839" s="78"/>
      <c r="V839" s="78"/>
      <c r="W839" s="78"/>
      <c r="X839" s="78"/>
      <c r="Y839" s="78"/>
      <c r="Z839" s="78"/>
      <c r="AA839" s="78"/>
    </row>
    <row r="840" spans="1:27" ht="45" x14ac:dyDescent="0.25">
      <c r="A840" s="78" t="s">
        <v>42</v>
      </c>
      <c r="B840" s="146" t="s">
        <v>185</v>
      </c>
      <c r="C840" s="78" t="s">
        <v>461</v>
      </c>
      <c r="D840" s="78" t="s">
        <v>284</v>
      </c>
      <c r="E840" s="78" t="s">
        <v>284</v>
      </c>
      <c r="F840" s="78" t="s">
        <v>284</v>
      </c>
      <c r="G840" s="78" t="s">
        <v>284</v>
      </c>
      <c r="H840" s="78"/>
      <c r="I840" s="78"/>
      <c r="J840" s="78">
        <v>57</v>
      </c>
      <c r="K840" s="78">
        <v>21</v>
      </c>
      <c r="L840" s="78">
        <v>19</v>
      </c>
      <c r="M840" s="78">
        <v>50</v>
      </c>
      <c r="N840" s="78"/>
      <c r="O840" s="78"/>
      <c r="P840" s="78">
        <v>396</v>
      </c>
      <c r="Q840" s="78">
        <v>91</v>
      </c>
      <c r="R840" s="78">
        <v>70</v>
      </c>
      <c r="S840" s="78">
        <v>18</v>
      </c>
      <c r="T840" s="78">
        <v>12</v>
      </c>
      <c r="U840" s="78"/>
      <c r="V840" s="78"/>
      <c r="W840" s="78"/>
      <c r="X840" s="78"/>
      <c r="Y840" s="78"/>
      <c r="Z840" s="78"/>
      <c r="AA840" s="78"/>
    </row>
    <row r="841" spans="1:27" ht="30" x14ac:dyDescent="0.25">
      <c r="A841" s="78" t="s">
        <v>42</v>
      </c>
      <c r="B841" s="146" t="s">
        <v>185</v>
      </c>
      <c r="C841" s="78" t="s">
        <v>375</v>
      </c>
      <c r="D841" s="78" t="s">
        <v>284</v>
      </c>
      <c r="E841" s="78" t="s">
        <v>284</v>
      </c>
      <c r="F841" s="78" t="s">
        <v>284</v>
      </c>
      <c r="G841" s="78" t="s">
        <v>284</v>
      </c>
      <c r="H841" s="78"/>
      <c r="I841" s="78"/>
      <c r="J841" s="78" t="s">
        <v>284</v>
      </c>
      <c r="K841" s="78" t="s">
        <v>284</v>
      </c>
      <c r="L841" s="78" t="s">
        <v>284</v>
      </c>
      <c r="M841" s="78">
        <v>10</v>
      </c>
      <c r="N841" s="78"/>
      <c r="O841" s="78"/>
      <c r="P841" s="78">
        <v>28</v>
      </c>
      <c r="Q841" s="78" t="s">
        <v>284</v>
      </c>
      <c r="R841" s="78">
        <v>1</v>
      </c>
      <c r="S841" s="78" t="s">
        <v>284</v>
      </c>
      <c r="T841" s="78" t="s">
        <v>284</v>
      </c>
      <c r="U841" s="78"/>
      <c r="V841" s="78"/>
      <c r="W841" s="78"/>
      <c r="X841" s="78"/>
      <c r="Y841" s="78"/>
      <c r="Z841" s="78"/>
      <c r="AA841" s="78"/>
    </row>
    <row r="842" spans="1:27" x14ac:dyDescent="0.25">
      <c r="A842" s="78" t="s">
        <v>42</v>
      </c>
      <c r="B842" s="146" t="s">
        <v>185</v>
      </c>
      <c r="C842" s="78" t="s">
        <v>188</v>
      </c>
      <c r="D842" s="78" t="s">
        <v>284</v>
      </c>
      <c r="E842" s="78" t="s">
        <v>284</v>
      </c>
      <c r="F842" s="78" t="s">
        <v>284</v>
      </c>
      <c r="G842" s="78" t="s">
        <v>284</v>
      </c>
      <c r="H842" s="78"/>
      <c r="I842" s="78"/>
      <c r="J842" s="78">
        <v>87</v>
      </c>
      <c r="K842" s="78">
        <v>10</v>
      </c>
      <c r="L842" s="78" t="s">
        <v>284</v>
      </c>
      <c r="M842" s="78" t="s">
        <v>284</v>
      </c>
      <c r="N842" s="78"/>
      <c r="O842" s="78"/>
      <c r="P842" s="78" t="s">
        <v>284</v>
      </c>
      <c r="Q842" s="78">
        <v>100</v>
      </c>
      <c r="R842" s="78" t="s">
        <v>284</v>
      </c>
      <c r="S842" s="78" t="s">
        <v>284</v>
      </c>
      <c r="T842" s="78" t="s">
        <v>284</v>
      </c>
      <c r="U842" s="78"/>
      <c r="V842" s="78"/>
      <c r="W842" s="78"/>
      <c r="X842" s="78"/>
      <c r="Y842" s="78"/>
      <c r="Z842" s="78"/>
      <c r="AA842" s="78"/>
    </row>
    <row r="843" spans="1:27" ht="30" x14ac:dyDescent="0.25">
      <c r="A843" s="78" t="s">
        <v>42</v>
      </c>
      <c r="B843" s="146" t="s">
        <v>185</v>
      </c>
      <c r="C843" s="78" t="s">
        <v>406</v>
      </c>
      <c r="D843" s="78" t="s">
        <v>284</v>
      </c>
      <c r="E843" s="78" t="s">
        <v>284</v>
      </c>
      <c r="F843" s="78" t="s">
        <v>284</v>
      </c>
      <c r="G843" s="78" t="s">
        <v>284</v>
      </c>
      <c r="H843" s="78"/>
      <c r="I843" s="78"/>
      <c r="J843" s="78">
        <v>44</v>
      </c>
      <c r="K843" s="78" t="s">
        <v>284</v>
      </c>
      <c r="L843" s="78" t="s">
        <v>284</v>
      </c>
      <c r="M843" s="78" t="s">
        <v>284</v>
      </c>
      <c r="N843" s="78"/>
      <c r="O843" s="78"/>
      <c r="P843" s="78">
        <v>270</v>
      </c>
      <c r="Q843" s="78">
        <v>75</v>
      </c>
      <c r="R843" s="78">
        <v>30</v>
      </c>
      <c r="S843" s="78">
        <v>89</v>
      </c>
      <c r="T843" s="78">
        <v>114</v>
      </c>
      <c r="U843" s="78"/>
      <c r="V843" s="78"/>
      <c r="W843" s="78"/>
      <c r="X843" s="78"/>
      <c r="Y843" s="78"/>
      <c r="Z843" s="78"/>
      <c r="AA843" s="78"/>
    </row>
    <row r="844" spans="1:27" ht="30" x14ac:dyDescent="0.25">
      <c r="A844" s="78" t="s">
        <v>42</v>
      </c>
      <c r="B844" s="146" t="s">
        <v>185</v>
      </c>
      <c r="C844" s="78" t="s">
        <v>462</v>
      </c>
      <c r="D844" s="78" t="s">
        <v>284</v>
      </c>
      <c r="E844" s="78" t="s">
        <v>284</v>
      </c>
      <c r="F844" s="78" t="s">
        <v>284</v>
      </c>
      <c r="G844" s="78" t="s">
        <v>284</v>
      </c>
      <c r="H844" s="78"/>
      <c r="I844" s="78"/>
      <c r="J844" s="78">
        <v>41</v>
      </c>
      <c r="K844" s="78" t="s">
        <v>284</v>
      </c>
      <c r="L844" s="78">
        <v>16</v>
      </c>
      <c r="M844" s="78">
        <v>22</v>
      </c>
      <c r="N844" s="78"/>
      <c r="O844" s="78"/>
      <c r="P844" s="78">
        <v>224</v>
      </c>
      <c r="Q844" s="78" t="s">
        <v>284</v>
      </c>
      <c r="R844" s="78">
        <v>9</v>
      </c>
      <c r="S844" s="78">
        <v>34</v>
      </c>
      <c r="T844" s="78">
        <v>40</v>
      </c>
      <c r="U844" s="78"/>
      <c r="V844" s="78"/>
      <c r="W844" s="78"/>
      <c r="X844" s="78"/>
      <c r="Y844" s="78"/>
      <c r="Z844" s="78"/>
      <c r="AA844" s="78"/>
    </row>
    <row r="845" spans="1:27" x14ac:dyDescent="0.25">
      <c r="A845" s="78" t="s">
        <v>42</v>
      </c>
      <c r="B845" s="146" t="s">
        <v>185</v>
      </c>
      <c r="C845" s="78" t="s">
        <v>463</v>
      </c>
      <c r="D845" s="78" t="s">
        <v>284</v>
      </c>
      <c r="E845" s="78" t="s">
        <v>284</v>
      </c>
      <c r="F845" s="78" t="s">
        <v>284</v>
      </c>
      <c r="G845" s="78" t="s">
        <v>284</v>
      </c>
      <c r="H845" s="78"/>
      <c r="I845" s="78"/>
      <c r="J845" s="78">
        <v>12</v>
      </c>
      <c r="K845" s="78">
        <v>6</v>
      </c>
      <c r="L845" s="78">
        <v>4</v>
      </c>
      <c r="M845" s="78">
        <v>6</v>
      </c>
      <c r="N845" s="78"/>
      <c r="O845" s="78"/>
      <c r="P845" s="78" t="s">
        <v>284</v>
      </c>
      <c r="Q845" s="78" t="s">
        <v>284</v>
      </c>
      <c r="R845" s="78" t="s">
        <v>284</v>
      </c>
      <c r="S845" s="78" t="s">
        <v>284</v>
      </c>
      <c r="T845" s="78" t="s">
        <v>284</v>
      </c>
      <c r="U845" s="78"/>
      <c r="V845" s="78"/>
      <c r="W845" s="78"/>
      <c r="X845" s="78"/>
      <c r="Y845" s="78"/>
      <c r="Z845" s="78"/>
      <c r="AA845" s="78"/>
    </row>
    <row r="846" spans="1:27" x14ac:dyDescent="0.25">
      <c r="A846" s="78" t="s">
        <v>42</v>
      </c>
      <c r="B846" s="146" t="s">
        <v>185</v>
      </c>
      <c r="C846" s="78" t="s">
        <v>190</v>
      </c>
      <c r="D846" s="78" t="s">
        <v>284</v>
      </c>
      <c r="E846" s="78" t="s">
        <v>284</v>
      </c>
      <c r="F846" s="78" t="s">
        <v>284</v>
      </c>
      <c r="G846" s="78" t="s">
        <v>284</v>
      </c>
      <c r="H846" s="78"/>
      <c r="I846" s="78"/>
      <c r="J846" s="78">
        <v>9</v>
      </c>
      <c r="K846" s="78" t="s">
        <v>284</v>
      </c>
      <c r="L846" s="78">
        <v>6</v>
      </c>
      <c r="M846" s="78">
        <v>8</v>
      </c>
      <c r="N846" s="78"/>
      <c r="O846" s="78"/>
      <c r="P846" s="78">
        <v>79</v>
      </c>
      <c r="Q846" s="78">
        <v>26</v>
      </c>
      <c r="R846" s="78">
        <v>11</v>
      </c>
      <c r="S846" s="78">
        <v>56</v>
      </c>
      <c r="T846" s="78">
        <v>38</v>
      </c>
      <c r="U846" s="78"/>
      <c r="V846" s="78"/>
      <c r="W846" s="78"/>
      <c r="X846" s="78"/>
      <c r="Y846" s="78"/>
      <c r="Z846" s="78"/>
      <c r="AA846" s="78"/>
    </row>
    <row r="847" spans="1:27" ht="30" x14ac:dyDescent="0.25">
      <c r="A847" s="78" t="s">
        <v>42</v>
      </c>
      <c r="B847" s="146" t="s">
        <v>185</v>
      </c>
      <c r="C847" s="78" t="s">
        <v>464</v>
      </c>
      <c r="D847" s="78" t="s">
        <v>284</v>
      </c>
      <c r="E847" s="78" t="s">
        <v>284</v>
      </c>
      <c r="F847" s="78" t="s">
        <v>284</v>
      </c>
      <c r="G847" s="78" t="s">
        <v>284</v>
      </c>
      <c r="H847" s="78"/>
      <c r="I847" s="78"/>
      <c r="J847" s="78" t="s">
        <v>284</v>
      </c>
      <c r="K847" s="78" t="s">
        <v>284</v>
      </c>
      <c r="L847" s="78" t="s">
        <v>284</v>
      </c>
      <c r="M847" s="78" t="s">
        <v>284</v>
      </c>
      <c r="N847" s="78"/>
      <c r="O847" s="78"/>
      <c r="P847" s="78">
        <v>41</v>
      </c>
      <c r="Q847" s="78">
        <v>20</v>
      </c>
      <c r="R847" s="78">
        <v>8</v>
      </c>
      <c r="S847" s="78">
        <v>6</v>
      </c>
      <c r="T847" s="78">
        <v>8</v>
      </c>
      <c r="U847" s="78"/>
      <c r="V847" s="78"/>
      <c r="W847" s="78"/>
      <c r="X847" s="78"/>
      <c r="Y847" s="78"/>
      <c r="Z847" s="78"/>
      <c r="AA847" s="78"/>
    </row>
    <row r="848" spans="1:27" ht="30" x14ac:dyDescent="0.25">
      <c r="A848" s="78" t="s">
        <v>42</v>
      </c>
      <c r="B848" s="146" t="s">
        <v>185</v>
      </c>
      <c r="C848" s="78" t="s">
        <v>384</v>
      </c>
      <c r="D848" s="78" t="s">
        <v>284</v>
      </c>
      <c r="E848" s="78" t="s">
        <v>284</v>
      </c>
      <c r="F848" s="78" t="s">
        <v>284</v>
      </c>
      <c r="G848" s="78" t="s">
        <v>284</v>
      </c>
      <c r="H848" s="78"/>
      <c r="I848" s="78"/>
      <c r="J848" s="78" t="s">
        <v>284</v>
      </c>
      <c r="K848" s="78" t="s">
        <v>284</v>
      </c>
      <c r="L848" s="78" t="s">
        <v>284</v>
      </c>
      <c r="M848" s="78" t="s">
        <v>284</v>
      </c>
      <c r="N848" s="78"/>
      <c r="O848" s="78"/>
      <c r="P848" s="78">
        <v>20</v>
      </c>
      <c r="Q848" s="78" t="s">
        <v>284</v>
      </c>
      <c r="R848" s="78">
        <v>11</v>
      </c>
      <c r="S848" s="78" t="s">
        <v>284</v>
      </c>
      <c r="T848" s="78" t="s">
        <v>284</v>
      </c>
      <c r="U848" s="78"/>
      <c r="V848" s="78"/>
      <c r="W848" s="78"/>
      <c r="X848" s="78"/>
      <c r="Y848" s="78"/>
      <c r="Z848" s="78"/>
      <c r="AA848" s="78"/>
    </row>
    <row r="849" spans="1:27" x14ac:dyDescent="0.25">
      <c r="A849" s="122" t="s">
        <v>42</v>
      </c>
      <c r="B849" s="169"/>
      <c r="C849" s="122" t="s">
        <v>465</v>
      </c>
      <c r="D849" s="122">
        <v>86</v>
      </c>
      <c r="E849" s="122">
        <v>85</v>
      </c>
      <c r="F849" s="122">
        <v>103</v>
      </c>
      <c r="G849" s="122">
        <v>90</v>
      </c>
      <c r="H849" s="122"/>
      <c r="I849" s="122"/>
      <c r="J849" s="122">
        <v>967</v>
      </c>
      <c r="K849" s="122">
        <v>187</v>
      </c>
      <c r="L849" s="122">
        <v>152</v>
      </c>
      <c r="M849" s="122">
        <v>253</v>
      </c>
      <c r="N849" s="122"/>
      <c r="O849" s="122"/>
      <c r="P849" s="122">
        <v>2192</v>
      </c>
      <c r="Q849" s="122">
        <v>605</v>
      </c>
      <c r="R849" s="122">
        <v>316</v>
      </c>
      <c r="S849" s="122">
        <v>836</v>
      </c>
      <c r="T849" s="122">
        <v>921</v>
      </c>
      <c r="U849" s="122"/>
      <c r="V849" s="122"/>
      <c r="W849" s="122"/>
      <c r="X849" s="122"/>
      <c r="Y849" s="122"/>
      <c r="Z849" s="122"/>
      <c r="AA849" s="122"/>
    </row>
    <row r="850" spans="1:27" ht="30" x14ac:dyDescent="0.25">
      <c r="A850" s="78" t="s">
        <v>43</v>
      </c>
      <c r="B850" s="146" t="s">
        <v>185</v>
      </c>
      <c r="C850" s="124" t="s">
        <v>474</v>
      </c>
      <c r="D850" s="78">
        <v>10</v>
      </c>
      <c r="E850" s="78">
        <v>24</v>
      </c>
      <c r="F850" s="78">
        <v>30</v>
      </c>
      <c r="G850" s="78"/>
      <c r="H850" s="78"/>
      <c r="I850" s="78"/>
      <c r="J850" s="78"/>
      <c r="K850" s="78">
        <v>7</v>
      </c>
      <c r="L850" s="78">
        <v>5</v>
      </c>
      <c r="M850" s="78"/>
      <c r="N850" s="78">
        <v>2</v>
      </c>
      <c r="O850" s="78"/>
      <c r="P850" s="78"/>
      <c r="Q850" s="78">
        <v>5</v>
      </c>
      <c r="R850" s="78">
        <v>4</v>
      </c>
      <c r="S850" s="78"/>
      <c r="T850" s="78"/>
      <c r="U850" s="78"/>
      <c r="V850" s="78"/>
      <c r="W850" s="78"/>
      <c r="X850" s="78"/>
      <c r="Y850" s="78"/>
      <c r="Z850" s="78"/>
      <c r="AA850" s="78"/>
    </row>
    <row r="851" spans="1:27" ht="30" x14ac:dyDescent="0.25">
      <c r="A851" s="78" t="s">
        <v>43</v>
      </c>
      <c r="B851" s="146" t="s">
        <v>185</v>
      </c>
      <c r="C851" s="124" t="s">
        <v>375</v>
      </c>
      <c r="D851" s="78"/>
      <c r="E851" s="78"/>
      <c r="F851" s="78"/>
      <c r="G851" s="78"/>
      <c r="H851" s="78"/>
      <c r="I851" s="78"/>
      <c r="J851" s="78">
        <v>4</v>
      </c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</row>
    <row r="852" spans="1:27" ht="30" x14ac:dyDescent="0.25">
      <c r="A852" s="78" t="s">
        <v>43</v>
      </c>
      <c r="B852" s="146" t="s">
        <v>185</v>
      </c>
      <c r="C852" s="124" t="s">
        <v>475</v>
      </c>
      <c r="D852" s="78"/>
      <c r="E852" s="78"/>
      <c r="F852" s="78"/>
      <c r="G852" s="78"/>
      <c r="H852" s="78"/>
      <c r="I852" s="78"/>
      <c r="J852" s="78">
        <v>10</v>
      </c>
      <c r="K852" s="78">
        <v>19</v>
      </c>
      <c r="L852" s="78">
        <v>12</v>
      </c>
      <c r="M852" s="78"/>
      <c r="N852" s="78">
        <v>12</v>
      </c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</row>
    <row r="853" spans="1:27" ht="45" x14ac:dyDescent="0.25">
      <c r="A853" s="78" t="s">
        <v>43</v>
      </c>
      <c r="B853" s="146" t="s">
        <v>185</v>
      </c>
      <c r="C853" s="78" t="s">
        <v>471</v>
      </c>
      <c r="D853" s="78"/>
      <c r="E853" s="78"/>
      <c r="F853" s="78"/>
      <c r="G853" s="78"/>
      <c r="H853" s="78"/>
      <c r="I853" s="78"/>
      <c r="J853" s="78"/>
      <c r="K853" s="78"/>
      <c r="L853" s="78">
        <v>3</v>
      </c>
      <c r="M853" s="78"/>
      <c r="N853" s="78">
        <v>6</v>
      </c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</row>
    <row r="854" spans="1:27" ht="30" x14ac:dyDescent="0.25">
      <c r="A854" s="78" t="s">
        <v>43</v>
      </c>
      <c r="B854" s="146" t="s">
        <v>185</v>
      </c>
      <c r="C854" s="78" t="s">
        <v>472</v>
      </c>
      <c r="D854" s="78"/>
      <c r="E854" s="78"/>
      <c r="F854" s="78"/>
      <c r="G854" s="78"/>
      <c r="H854" s="78"/>
      <c r="I854" s="78"/>
      <c r="J854" s="78"/>
      <c r="K854" s="78">
        <v>5</v>
      </c>
      <c r="L854" s="78"/>
      <c r="M854" s="78"/>
      <c r="N854" s="78"/>
      <c r="O854" s="78"/>
      <c r="P854" s="78"/>
      <c r="Q854" s="78">
        <v>6</v>
      </c>
      <c r="R854" s="78">
        <v>5</v>
      </c>
      <c r="S854" s="78"/>
      <c r="T854" s="78"/>
      <c r="U854" s="78"/>
      <c r="V854" s="78"/>
      <c r="W854" s="78"/>
      <c r="X854" s="78"/>
      <c r="Y854" s="78"/>
      <c r="Z854" s="78"/>
      <c r="AA854" s="78"/>
    </row>
    <row r="855" spans="1:27" ht="30" x14ac:dyDescent="0.25">
      <c r="A855" s="78" t="s">
        <v>43</v>
      </c>
      <c r="B855" s="146" t="s">
        <v>185</v>
      </c>
      <c r="C855" s="124" t="s">
        <v>358</v>
      </c>
      <c r="D855" s="78"/>
      <c r="E855" s="78"/>
      <c r="F855" s="78"/>
      <c r="G855" s="78"/>
      <c r="H855" s="78"/>
      <c r="I855" s="78"/>
      <c r="J855" s="78">
        <v>9</v>
      </c>
      <c r="K855" s="78">
        <v>15</v>
      </c>
      <c r="L855" s="78">
        <v>15</v>
      </c>
      <c r="M855" s="78"/>
      <c r="N855" s="78">
        <v>13</v>
      </c>
      <c r="O855" s="78"/>
      <c r="P855" s="78">
        <v>6</v>
      </c>
      <c r="Q855" s="78">
        <v>28</v>
      </c>
      <c r="R855" s="78">
        <v>37</v>
      </c>
      <c r="S855" s="78">
        <v>66</v>
      </c>
      <c r="T855" s="78">
        <v>47</v>
      </c>
      <c r="U855" s="78"/>
      <c r="V855" s="78"/>
      <c r="W855" s="78"/>
      <c r="X855" s="78"/>
      <c r="Y855" s="78"/>
      <c r="Z855" s="78"/>
      <c r="AA855" s="78"/>
    </row>
    <row r="856" spans="1:27" ht="45" x14ac:dyDescent="0.25">
      <c r="A856" s="78" t="s">
        <v>43</v>
      </c>
      <c r="B856" s="146" t="s">
        <v>185</v>
      </c>
      <c r="C856" s="124" t="s">
        <v>476</v>
      </c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>
        <v>8</v>
      </c>
      <c r="S856" s="78">
        <v>6</v>
      </c>
      <c r="T856" s="78"/>
      <c r="U856" s="78"/>
      <c r="V856" s="78"/>
      <c r="W856" s="78"/>
      <c r="X856" s="78"/>
      <c r="Y856" s="78"/>
      <c r="Z856" s="78"/>
      <c r="AA856" s="78"/>
    </row>
    <row r="857" spans="1:27" ht="30" x14ac:dyDescent="0.25">
      <c r="A857" s="78" t="s">
        <v>43</v>
      </c>
      <c r="B857" s="146" t="s">
        <v>185</v>
      </c>
      <c r="C857" s="124" t="s">
        <v>357</v>
      </c>
      <c r="D857" s="78">
        <v>7</v>
      </c>
      <c r="E857" s="78">
        <v>8</v>
      </c>
      <c r="F857" s="78">
        <v>6</v>
      </c>
      <c r="G857" s="78"/>
      <c r="H857" s="78"/>
      <c r="I857" s="78"/>
      <c r="J857" s="78"/>
      <c r="K857" s="78"/>
      <c r="L857" s="78"/>
      <c r="M857" s="78"/>
      <c r="N857" s="78">
        <v>1</v>
      </c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</row>
    <row r="858" spans="1:27" ht="30" x14ac:dyDescent="0.25">
      <c r="A858" s="78" t="s">
        <v>43</v>
      </c>
      <c r="B858" s="146" t="s">
        <v>185</v>
      </c>
      <c r="C858" s="124" t="s">
        <v>267</v>
      </c>
      <c r="D858" s="78">
        <v>20</v>
      </c>
      <c r="E858" s="78">
        <v>24</v>
      </c>
      <c r="F858" s="78">
        <v>25</v>
      </c>
      <c r="G858" s="78"/>
      <c r="H858" s="78"/>
      <c r="I858" s="78"/>
      <c r="J858" s="78">
        <v>21</v>
      </c>
      <c r="K858" s="78">
        <v>38</v>
      </c>
      <c r="L858" s="78">
        <v>30</v>
      </c>
      <c r="M858" s="78"/>
      <c r="N858" s="78">
        <v>28</v>
      </c>
      <c r="O858" s="78"/>
      <c r="P858" s="78">
        <v>6</v>
      </c>
      <c r="Q858" s="78">
        <v>98</v>
      </c>
      <c r="R858" s="78">
        <v>59</v>
      </c>
      <c r="S858" s="78">
        <v>19</v>
      </c>
      <c r="T858" s="78"/>
      <c r="U858" s="78"/>
      <c r="V858" s="78"/>
      <c r="W858" s="78"/>
      <c r="X858" s="78"/>
      <c r="Y858" s="78"/>
      <c r="Z858" s="78"/>
      <c r="AA858" s="78"/>
    </row>
    <row r="859" spans="1:27" x14ac:dyDescent="0.25">
      <c r="A859" s="78" t="s">
        <v>43</v>
      </c>
      <c r="B859" s="146" t="s">
        <v>185</v>
      </c>
      <c r="C859" s="124" t="s">
        <v>227</v>
      </c>
      <c r="D859" s="78"/>
      <c r="E859" s="78"/>
      <c r="F859" s="78"/>
      <c r="G859" s="78"/>
      <c r="H859" s="78"/>
      <c r="I859" s="78"/>
      <c r="J859" s="78">
        <v>29</v>
      </c>
      <c r="K859" s="78">
        <v>9</v>
      </c>
      <c r="L859" s="78">
        <v>12</v>
      </c>
      <c r="M859" s="78"/>
      <c r="N859" s="78">
        <v>11</v>
      </c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</row>
    <row r="860" spans="1:27" x14ac:dyDescent="0.25">
      <c r="A860" s="78" t="s">
        <v>43</v>
      </c>
      <c r="B860" s="146" t="s">
        <v>185</v>
      </c>
      <c r="C860" s="124" t="s">
        <v>246</v>
      </c>
      <c r="D860" s="78">
        <v>20</v>
      </c>
      <c r="E860" s="78">
        <v>25</v>
      </c>
      <c r="F860" s="78">
        <v>21</v>
      </c>
      <c r="G860" s="78"/>
      <c r="H860" s="78"/>
      <c r="I860" s="78"/>
      <c r="J860" s="78">
        <v>7</v>
      </c>
      <c r="K860" s="78">
        <v>12</v>
      </c>
      <c r="L860" s="78">
        <v>11</v>
      </c>
      <c r="M860" s="78"/>
      <c r="N860" s="78">
        <v>28</v>
      </c>
      <c r="O860" s="78"/>
      <c r="P860" s="78">
        <v>5</v>
      </c>
      <c r="Q860" s="78">
        <v>16</v>
      </c>
      <c r="R860" s="78">
        <v>113</v>
      </c>
      <c r="S860" s="78">
        <v>86</v>
      </c>
      <c r="T860" s="78">
        <v>88</v>
      </c>
      <c r="U860" s="78"/>
      <c r="V860" s="78"/>
      <c r="W860" s="78"/>
      <c r="X860" s="78"/>
      <c r="Y860" s="78"/>
      <c r="Z860" s="78"/>
      <c r="AA860" s="78"/>
    </row>
    <row r="861" spans="1:27" ht="30" x14ac:dyDescent="0.25">
      <c r="A861" s="78" t="s">
        <v>43</v>
      </c>
      <c r="B861" s="146" t="s">
        <v>185</v>
      </c>
      <c r="C861" s="124" t="s">
        <v>477</v>
      </c>
      <c r="D861" s="78">
        <v>14</v>
      </c>
      <c r="E861" s="78">
        <v>15</v>
      </c>
      <c r="F861" s="78"/>
      <c r="G861" s="78"/>
      <c r="H861" s="78"/>
      <c r="I861" s="78"/>
      <c r="J861" s="78">
        <v>2</v>
      </c>
      <c r="K861" s="78">
        <v>5</v>
      </c>
      <c r="L861" s="78">
        <v>7</v>
      </c>
      <c r="M861" s="78"/>
      <c r="N861" s="78">
        <v>4</v>
      </c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</row>
    <row r="862" spans="1:27" ht="30" x14ac:dyDescent="0.25">
      <c r="A862" s="78" t="s">
        <v>43</v>
      </c>
      <c r="B862" s="146" t="s">
        <v>185</v>
      </c>
      <c r="C862" s="124" t="s">
        <v>478</v>
      </c>
      <c r="D862" s="78">
        <v>10</v>
      </c>
      <c r="E862" s="78"/>
      <c r="F862" s="78"/>
      <c r="G862" s="78"/>
      <c r="H862" s="78"/>
      <c r="I862" s="78"/>
      <c r="J862" s="78">
        <v>6</v>
      </c>
      <c r="K862" s="78"/>
      <c r="L862" s="78">
        <v>4</v>
      </c>
      <c r="M862" s="78"/>
      <c r="N862" s="78">
        <v>7</v>
      </c>
      <c r="O862" s="78"/>
      <c r="P862" s="78"/>
      <c r="Q862" s="78">
        <v>27</v>
      </c>
      <c r="R862" s="78">
        <v>18</v>
      </c>
      <c r="S862" s="78"/>
      <c r="T862" s="78">
        <v>13</v>
      </c>
      <c r="U862" s="78"/>
      <c r="V862" s="78"/>
      <c r="W862" s="78"/>
      <c r="X862" s="78"/>
      <c r="Y862" s="78"/>
      <c r="Z862" s="78"/>
      <c r="AA862" s="78"/>
    </row>
    <row r="863" spans="1:27" x14ac:dyDescent="0.25">
      <c r="A863" s="78" t="s">
        <v>43</v>
      </c>
      <c r="B863" s="146" t="s">
        <v>185</v>
      </c>
      <c r="C863" s="124" t="s">
        <v>244</v>
      </c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>
        <v>6</v>
      </c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</row>
    <row r="864" spans="1:27" ht="30" x14ac:dyDescent="0.25">
      <c r="A864" s="78" t="s">
        <v>43</v>
      </c>
      <c r="B864" s="146" t="s">
        <v>185</v>
      </c>
      <c r="C864" s="124" t="s">
        <v>479</v>
      </c>
      <c r="D864" s="78">
        <v>15</v>
      </c>
      <c r="E864" s="78">
        <v>19</v>
      </c>
      <c r="F864" s="78">
        <v>25</v>
      </c>
      <c r="G864" s="78"/>
      <c r="H864" s="78"/>
      <c r="I864" s="78"/>
      <c r="J864" s="78">
        <v>3</v>
      </c>
      <c r="K864" s="78">
        <v>8</v>
      </c>
      <c r="L864" s="78">
        <v>5</v>
      </c>
      <c r="M864" s="78"/>
      <c r="N864" s="78">
        <v>2</v>
      </c>
      <c r="O864" s="78"/>
      <c r="P864" s="78"/>
      <c r="Q864" s="78">
        <v>37</v>
      </c>
      <c r="R864" s="78"/>
      <c r="S864" s="78"/>
      <c r="T864" s="78"/>
      <c r="U864" s="78"/>
      <c r="V864" s="78"/>
      <c r="W864" s="78"/>
      <c r="X864" s="78"/>
      <c r="Y864" s="78"/>
      <c r="Z864" s="78"/>
      <c r="AA864" s="78"/>
    </row>
    <row r="865" spans="1:27" x14ac:dyDescent="0.25">
      <c r="A865" s="78" t="s">
        <v>43</v>
      </c>
      <c r="B865" s="146" t="s">
        <v>185</v>
      </c>
      <c r="C865" s="124" t="s">
        <v>434</v>
      </c>
      <c r="D865" s="78"/>
      <c r="E865" s="78"/>
      <c r="F865" s="78"/>
      <c r="G865" s="78"/>
      <c r="H865" s="78"/>
      <c r="I865" s="78"/>
      <c r="J865" s="78">
        <v>6</v>
      </c>
      <c r="K865" s="78">
        <v>3</v>
      </c>
      <c r="L865" s="78">
        <v>6</v>
      </c>
      <c r="M865" s="78"/>
      <c r="N865" s="78">
        <v>6</v>
      </c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</row>
    <row r="866" spans="1:27" x14ac:dyDescent="0.25">
      <c r="A866" s="78" t="s">
        <v>43</v>
      </c>
      <c r="B866" s="146" t="s">
        <v>185</v>
      </c>
      <c r="C866" s="124" t="s">
        <v>480</v>
      </c>
      <c r="D866" s="78"/>
      <c r="E866" s="78"/>
      <c r="F866" s="78"/>
      <c r="G866" s="78"/>
      <c r="H866" s="78"/>
      <c r="I866" s="78"/>
      <c r="J866" s="78">
        <v>24</v>
      </c>
      <c r="K866" s="78">
        <v>14</v>
      </c>
      <c r="L866" s="78">
        <v>5</v>
      </c>
      <c r="M866" s="78"/>
      <c r="N866" s="78">
        <v>10</v>
      </c>
      <c r="O866" s="78"/>
      <c r="P866" s="78">
        <v>4</v>
      </c>
      <c r="Q866" s="78">
        <v>13</v>
      </c>
      <c r="R866" s="78">
        <v>36</v>
      </c>
      <c r="S866" s="78">
        <v>30</v>
      </c>
      <c r="T866" s="78">
        <v>30</v>
      </c>
      <c r="U866" s="78"/>
      <c r="V866" s="78"/>
      <c r="W866" s="78"/>
      <c r="X866" s="78"/>
      <c r="Y866" s="78"/>
      <c r="Z866" s="78"/>
      <c r="AA866" s="78"/>
    </row>
    <row r="867" spans="1:27" ht="30" x14ac:dyDescent="0.25">
      <c r="A867" s="78" t="s">
        <v>43</v>
      </c>
      <c r="B867" s="146" t="s">
        <v>185</v>
      </c>
      <c r="C867" s="124" t="s">
        <v>271</v>
      </c>
      <c r="D867" s="78">
        <v>8</v>
      </c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</row>
    <row r="868" spans="1:27" x14ac:dyDescent="0.25">
      <c r="A868" s="78" t="s">
        <v>43</v>
      </c>
      <c r="B868" s="146" t="s">
        <v>185</v>
      </c>
      <c r="C868" s="124" t="s">
        <v>188</v>
      </c>
      <c r="D868" s="78"/>
      <c r="E868" s="78"/>
      <c r="F868" s="78"/>
      <c r="G868" s="78"/>
      <c r="H868" s="78"/>
      <c r="I868" s="78"/>
      <c r="J868" s="78">
        <v>32</v>
      </c>
      <c r="K868" s="78">
        <v>43</v>
      </c>
      <c r="L868" s="78">
        <v>34</v>
      </c>
      <c r="M868" s="78"/>
      <c r="N868" s="78">
        <v>31</v>
      </c>
      <c r="O868" s="78"/>
      <c r="P868" s="78">
        <v>9</v>
      </c>
      <c r="Q868" s="78">
        <v>62</v>
      </c>
      <c r="R868" s="78">
        <v>98</v>
      </c>
      <c r="S868" s="78">
        <v>78</v>
      </c>
      <c r="T868" s="78"/>
      <c r="U868" s="78"/>
      <c r="V868" s="78"/>
      <c r="W868" s="78"/>
      <c r="X868" s="78"/>
      <c r="Y868" s="78"/>
      <c r="Z868" s="78"/>
      <c r="AA868" s="78"/>
    </row>
    <row r="869" spans="1:27" x14ac:dyDescent="0.25">
      <c r="A869" s="78" t="s">
        <v>43</v>
      </c>
      <c r="B869" s="146" t="s">
        <v>185</v>
      </c>
      <c r="C869" s="124" t="s">
        <v>219</v>
      </c>
      <c r="D869" s="78">
        <v>15</v>
      </c>
      <c r="E869" s="78">
        <v>13</v>
      </c>
      <c r="F869" s="78">
        <v>12</v>
      </c>
      <c r="G869" s="78"/>
      <c r="H869" s="78"/>
      <c r="I869" s="78"/>
      <c r="J869" s="78">
        <v>6</v>
      </c>
      <c r="K869" s="78">
        <v>12</v>
      </c>
      <c r="L869" s="78">
        <v>3</v>
      </c>
      <c r="M869" s="78"/>
      <c r="N869" s="78">
        <v>6</v>
      </c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</row>
    <row r="870" spans="1:27" ht="30" x14ac:dyDescent="0.25">
      <c r="A870" s="78" t="s">
        <v>43</v>
      </c>
      <c r="B870" s="146" t="s">
        <v>186</v>
      </c>
      <c r="C870" s="124" t="s">
        <v>474</v>
      </c>
      <c r="D870" s="78"/>
      <c r="E870" s="78"/>
      <c r="F870" s="78"/>
      <c r="G870" s="78"/>
      <c r="H870" s="78"/>
      <c r="I870" s="78"/>
      <c r="J870" s="78">
        <v>19</v>
      </c>
      <c r="K870" s="78">
        <v>8</v>
      </c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</row>
    <row r="871" spans="1:27" ht="30" x14ac:dyDescent="0.25">
      <c r="A871" s="78" t="s">
        <v>43</v>
      </c>
      <c r="B871" s="146" t="s">
        <v>186</v>
      </c>
      <c r="C871" s="124" t="s">
        <v>267</v>
      </c>
      <c r="D871" s="78"/>
      <c r="E871" s="78"/>
      <c r="F871" s="78"/>
      <c r="G871" s="78"/>
      <c r="H871" s="78"/>
      <c r="I871" s="78"/>
      <c r="J871" s="78">
        <v>18</v>
      </c>
      <c r="K871" s="78">
        <v>21</v>
      </c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1:27" x14ac:dyDescent="0.25">
      <c r="A872" s="78" t="s">
        <v>43</v>
      </c>
      <c r="B872" s="146" t="s">
        <v>186</v>
      </c>
      <c r="C872" s="124" t="s">
        <v>246</v>
      </c>
      <c r="D872" s="78"/>
      <c r="E872" s="78"/>
      <c r="F872" s="78"/>
      <c r="G872" s="78"/>
      <c r="H872" s="78"/>
      <c r="I872" s="78"/>
      <c r="J872" s="78">
        <v>16</v>
      </c>
      <c r="K872" s="78">
        <v>15</v>
      </c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</row>
    <row r="873" spans="1:27" x14ac:dyDescent="0.25">
      <c r="A873" s="122" t="s">
        <v>43</v>
      </c>
      <c r="B873" s="169"/>
      <c r="C873" s="122" t="s">
        <v>235</v>
      </c>
      <c r="D873" s="122">
        <v>119</v>
      </c>
      <c r="E873" s="122">
        <v>128</v>
      </c>
      <c r="F873" s="122">
        <v>119</v>
      </c>
      <c r="G873" s="122"/>
      <c r="H873" s="122"/>
      <c r="I873" s="122"/>
      <c r="J873" s="122">
        <v>212</v>
      </c>
      <c r="K873" s="122">
        <v>234</v>
      </c>
      <c r="L873" s="122">
        <v>152</v>
      </c>
      <c r="M873" s="122"/>
      <c r="N873" s="122">
        <v>173</v>
      </c>
      <c r="O873" s="122"/>
      <c r="P873" s="122">
        <v>30</v>
      </c>
      <c r="Q873" s="122">
        <v>292</v>
      </c>
      <c r="R873" s="122">
        <v>378</v>
      </c>
      <c r="S873" s="122">
        <v>285</v>
      </c>
      <c r="T873" s="122">
        <v>178</v>
      </c>
      <c r="U873" s="122"/>
      <c r="V873" s="122"/>
      <c r="W873" s="122"/>
      <c r="X873" s="122"/>
      <c r="Y873" s="122"/>
      <c r="Z873" s="122"/>
      <c r="AA873" s="122"/>
    </row>
    <row r="874" spans="1:27" x14ac:dyDescent="0.25">
      <c r="A874" s="124" t="s">
        <v>44</v>
      </c>
      <c r="B874" s="124" t="s">
        <v>185</v>
      </c>
      <c r="C874" s="124" t="s">
        <v>837</v>
      </c>
      <c r="D874" s="124">
        <v>10</v>
      </c>
      <c r="E874" s="124">
        <v>9</v>
      </c>
      <c r="F874" s="124">
        <v>10</v>
      </c>
      <c r="G874" s="124">
        <v>7</v>
      </c>
      <c r="H874" s="124"/>
      <c r="I874" s="124"/>
      <c r="J874" s="124">
        <v>5</v>
      </c>
      <c r="K874" s="124">
        <v>14</v>
      </c>
      <c r="L874" s="124">
        <v>4</v>
      </c>
      <c r="M874" s="124">
        <v>8</v>
      </c>
      <c r="N874" s="124"/>
      <c r="O874" s="124"/>
      <c r="P874" s="124">
        <v>4</v>
      </c>
      <c r="Q874" s="124">
        <v>22</v>
      </c>
      <c r="R874" s="124">
        <v>72</v>
      </c>
      <c r="S874" s="124">
        <v>60</v>
      </c>
      <c r="T874" s="124">
        <v>83</v>
      </c>
      <c r="U874" s="124"/>
      <c r="V874" s="124"/>
      <c r="W874" s="124"/>
      <c r="X874" s="124"/>
      <c r="Y874" s="124"/>
      <c r="Z874" s="124"/>
      <c r="AA874" s="124"/>
    </row>
    <row r="875" spans="1:27" ht="30" x14ac:dyDescent="0.25">
      <c r="A875" s="124" t="s">
        <v>44</v>
      </c>
      <c r="B875" s="124" t="s">
        <v>185</v>
      </c>
      <c r="C875" s="124" t="s">
        <v>475</v>
      </c>
      <c r="D875" s="124">
        <v>10</v>
      </c>
      <c r="E875" s="124">
        <v>9</v>
      </c>
      <c r="F875" s="124">
        <v>10</v>
      </c>
      <c r="G875" s="124"/>
      <c r="H875" s="124"/>
      <c r="I875" s="124"/>
      <c r="J875" s="124">
        <v>11</v>
      </c>
      <c r="K875" s="124">
        <v>10</v>
      </c>
      <c r="L875" s="124">
        <v>1</v>
      </c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</row>
    <row r="876" spans="1:27" ht="30" x14ac:dyDescent="0.25">
      <c r="A876" s="124" t="s">
        <v>44</v>
      </c>
      <c r="B876" s="124" t="s">
        <v>185</v>
      </c>
      <c r="C876" s="124" t="s">
        <v>838</v>
      </c>
      <c r="D876" s="124">
        <v>9</v>
      </c>
      <c r="E876" s="124">
        <v>9</v>
      </c>
      <c r="F876" s="124">
        <v>10</v>
      </c>
      <c r="G876" s="124"/>
      <c r="H876" s="124"/>
      <c r="I876" s="124"/>
      <c r="J876" s="124">
        <v>1</v>
      </c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</row>
    <row r="877" spans="1:27" x14ac:dyDescent="0.25">
      <c r="A877" s="124" t="s">
        <v>44</v>
      </c>
      <c r="B877" s="124" t="s">
        <v>185</v>
      </c>
      <c r="C877" s="124" t="s">
        <v>463</v>
      </c>
      <c r="D877" s="124"/>
      <c r="E877" s="124"/>
      <c r="F877" s="124"/>
      <c r="G877" s="124"/>
      <c r="H877" s="124"/>
      <c r="I877" s="124"/>
      <c r="J877" s="124">
        <v>50</v>
      </c>
      <c r="K877" s="124">
        <v>14</v>
      </c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</row>
    <row r="878" spans="1:27" ht="30" x14ac:dyDescent="0.25">
      <c r="A878" s="124" t="s">
        <v>44</v>
      </c>
      <c r="B878" s="124" t="s">
        <v>185</v>
      </c>
      <c r="C878" s="124" t="s">
        <v>839</v>
      </c>
      <c r="D878" s="124"/>
      <c r="E878" s="124"/>
      <c r="F878" s="124"/>
      <c r="G878" s="124"/>
      <c r="H878" s="124"/>
      <c r="I878" s="124"/>
      <c r="J878" s="124"/>
      <c r="K878" s="124"/>
      <c r="L878" s="124">
        <v>5</v>
      </c>
      <c r="M878" s="124">
        <v>7</v>
      </c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</row>
    <row r="879" spans="1:27" ht="30" x14ac:dyDescent="0.25">
      <c r="A879" s="124" t="s">
        <v>44</v>
      </c>
      <c r="B879" s="124" t="s">
        <v>185</v>
      </c>
      <c r="C879" s="124" t="s">
        <v>271</v>
      </c>
      <c r="D879" s="124"/>
      <c r="E879" s="124"/>
      <c r="F879" s="124"/>
      <c r="G879" s="124"/>
      <c r="H879" s="124"/>
      <c r="I879" s="124"/>
      <c r="J879" s="124"/>
      <c r="K879" s="124"/>
      <c r="L879" s="124"/>
      <c r="M879" s="124">
        <v>7</v>
      </c>
      <c r="N879" s="124"/>
      <c r="O879" s="124"/>
      <c r="P879" s="124"/>
      <c r="Q879" s="124">
        <v>6</v>
      </c>
      <c r="R879" s="124">
        <v>8</v>
      </c>
      <c r="S879" s="124">
        <v>10</v>
      </c>
      <c r="T879" s="124">
        <v>6</v>
      </c>
      <c r="U879" s="124"/>
      <c r="V879" s="124"/>
      <c r="W879" s="124"/>
      <c r="X879" s="124"/>
      <c r="Y879" s="124"/>
      <c r="Z879" s="124"/>
      <c r="AA879" s="124"/>
    </row>
    <row r="880" spans="1:27" ht="30" x14ac:dyDescent="0.25">
      <c r="A880" s="124" t="s">
        <v>44</v>
      </c>
      <c r="B880" s="124" t="s">
        <v>185</v>
      </c>
      <c r="C880" s="124" t="s">
        <v>356</v>
      </c>
      <c r="D880" s="124">
        <v>5</v>
      </c>
      <c r="E880" s="124"/>
      <c r="F880" s="124"/>
      <c r="G880" s="124"/>
      <c r="H880" s="124"/>
      <c r="I880" s="124"/>
      <c r="J880" s="124">
        <v>3</v>
      </c>
      <c r="K880" s="124"/>
      <c r="L880" s="124"/>
      <c r="M880" s="124">
        <v>4</v>
      </c>
      <c r="N880" s="124"/>
      <c r="O880" s="124"/>
      <c r="P880" s="124">
        <v>3</v>
      </c>
      <c r="Q880" s="124"/>
      <c r="R880" s="124">
        <v>20</v>
      </c>
      <c r="S880" s="124">
        <v>11</v>
      </c>
      <c r="T880" s="124">
        <v>10</v>
      </c>
      <c r="U880" s="124"/>
      <c r="V880" s="124"/>
      <c r="W880" s="124"/>
      <c r="X880" s="124"/>
      <c r="Y880" s="124"/>
      <c r="Z880" s="124"/>
      <c r="AA880" s="124"/>
    </row>
    <row r="881" spans="1:27" ht="30" x14ac:dyDescent="0.25">
      <c r="A881" s="124" t="s">
        <v>44</v>
      </c>
      <c r="B881" s="124" t="s">
        <v>185</v>
      </c>
      <c r="C881" s="124" t="s">
        <v>840</v>
      </c>
      <c r="D881" s="124"/>
      <c r="E881" s="124"/>
      <c r="F881" s="124"/>
      <c r="G881" s="124"/>
      <c r="H881" s="124"/>
      <c r="I881" s="124"/>
      <c r="J881" s="124"/>
      <c r="K881" s="124"/>
      <c r="L881" s="124"/>
      <c r="M881" s="124">
        <v>12</v>
      </c>
      <c r="N881" s="124"/>
      <c r="O881" s="124"/>
      <c r="P881" s="124"/>
      <c r="Q881" s="124"/>
      <c r="R881" s="124">
        <v>13</v>
      </c>
      <c r="S881" s="124">
        <v>15</v>
      </c>
      <c r="T881" s="124">
        <v>12</v>
      </c>
      <c r="U881" s="124"/>
      <c r="V881" s="124"/>
      <c r="W881" s="124"/>
      <c r="X881" s="124"/>
      <c r="Y881" s="124"/>
      <c r="Z881" s="124"/>
      <c r="AA881" s="124"/>
    </row>
    <row r="882" spans="1:27" x14ac:dyDescent="0.25">
      <c r="A882" s="124" t="s">
        <v>44</v>
      </c>
      <c r="B882" s="124" t="s">
        <v>185</v>
      </c>
      <c r="C882" s="124" t="s">
        <v>188</v>
      </c>
      <c r="D882" s="124"/>
      <c r="E882" s="124"/>
      <c r="F882" s="124"/>
      <c r="G882" s="124"/>
      <c r="H882" s="124"/>
      <c r="I882" s="124"/>
      <c r="J882" s="124">
        <v>14</v>
      </c>
      <c r="K882" s="124">
        <v>29</v>
      </c>
      <c r="L882" s="124"/>
      <c r="M882" s="124"/>
      <c r="N882" s="124"/>
      <c r="O882" s="124"/>
      <c r="P882" s="124">
        <v>10</v>
      </c>
      <c r="Q882" s="124">
        <v>32</v>
      </c>
      <c r="R882" s="124">
        <v>48</v>
      </c>
      <c r="S882" s="124"/>
      <c r="T882" s="124"/>
      <c r="U882" s="124"/>
      <c r="V882" s="124"/>
      <c r="W882" s="124"/>
      <c r="X882" s="124"/>
      <c r="Y882" s="124"/>
      <c r="Z882" s="124"/>
      <c r="AA882" s="124"/>
    </row>
    <row r="883" spans="1:27" x14ac:dyDescent="0.25">
      <c r="A883" s="124" t="s">
        <v>44</v>
      </c>
      <c r="B883" s="124" t="s">
        <v>185</v>
      </c>
      <c r="C883" s="124" t="s">
        <v>219</v>
      </c>
      <c r="D883" s="124"/>
      <c r="E883" s="124"/>
      <c r="F883" s="124"/>
      <c r="G883" s="124"/>
      <c r="H883" s="124"/>
      <c r="I883" s="124"/>
      <c r="J883" s="124">
        <v>2</v>
      </c>
      <c r="K883" s="124">
        <v>4</v>
      </c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</row>
    <row r="884" spans="1:27" x14ac:dyDescent="0.25">
      <c r="A884" s="124" t="s">
        <v>44</v>
      </c>
      <c r="B884" s="124" t="s">
        <v>185</v>
      </c>
      <c r="C884" s="124" t="s">
        <v>480</v>
      </c>
      <c r="D884" s="124"/>
      <c r="E884" s="124"/>
      <c r="F884" s="124"/>
      <c r="G884" s="124"/>
      <c r="H884" s="124"/>
      <c r="I884" s="124"/>
      <c r="J884" s="124">
        <v>50</v>
      </c>
      <c r="K884" s="124">
        <v>33</v>
      </c>
      <c r="L884" s="124">
        <v>10</v>
      </c>
      <c r="M884" s="124">
        <v>11</v>
      </c>
      <c r="N884" s="124"/>
      <c r="O884" s="124"/>
      <c r="P884" s="124">
        <v>33</v>
      </c>
      <c r="Q884" s="124">
        <v>37</v>
      </c>
      <c r="R884" s="124">
        <v>43</v>
      </c>
      <c r="S884" s="124">
        <v>48</v>
      </c>
      <c r="T884" s="124">
        <v>29</v>
      </c>
      <c r="U884" s="124"/>
      <c r="V884" s="124"/>
      <c r="W884" s="124"/>
      <c r="X884" s="124"/>
      <c r="Y884" s="124"/>
      <c r="Z884" s="124"/>
      <c r="AA884" s="124"/>
    </row>
    <row r="885" spans="1:27" ht="30" x14ac:dyDescent="0.25">
      <c r="A885" s="124" t="s">
        <v>44</v>
      </c>
      <c r="B885" s="124" t="s">
        <v>185</v>
      </c>
      <c r="C885" s="124" t="s">
        <v>843</v>
      </c>
      <c r="D885" s="124"/>
      <c r="E885" s="124"/>
      <c r="F885" s="124"/>
      <c r="G885" s="124"/>
      <c r="H885" s="124"/>
      <c r="I885" s="124"/>
      <c r="J885" s="124"/>
      <c r="K885" s="124"/>
      <c r="L885" s="124"/>
      <c r="M885" s="124">
        <v>13</v>
      </c>
      <c r="N885" s="124"/>
      <c r="O885" s="124"/>
      <c r="P885" s="124"/>
      <c r="Q885" s="124"/>
      <c r="R885" s="124">
        <v>49</v>
      </c>
      <c r="S885" s="124">
        <v>60</v>
      </c>
      <c r="T885" s="124">
        <v>93</v>
      </c>
      <c r="U885" s="124"/>
      <c r="V885" s="124"/>
      <c r="W885" s="124"/>
      <c r="X885" s="124"/>
      <c r="Y885" s="124"/>
      <c r="Z885" s="124"/>
      <c r="AA885" s="124"/>
    </row>
    <row r="886" spans="1:27" ht="30" x14ac:dyDescent="0.25">
      <c r="A886" s="124" t="s">
        <v>44</v>
      </c>
      <c r="B886" s="124" t="s">
        <v>185</v>
      </c>
      <c r="C886" s="124" t="s">
        <v>844</v>
      </c>
      <c r="D886" s="124"/>
      <c r="E886" s="124"/>
      <c r="F886" s="124"/>
      <c r="G886" s="124"/>
      <c r="H886" s="124"/>
      <c r="I886" s="124"/>
      <c r="J886" s="124"/>
      <c r="K886" s="124"/>
      <c r="L886" s="124">
        <v>13</v>
      </c>
      <c r="M886" s="124">
        <v>13</v>
      </c>
      <c r="N886" s="124"/>
      <c r="O886" s="124"/>
      <c r="P886" s="124"/>
      <c r="Q886" s="124"/>
      <c r="R886" s="124">
        <v>100</v>
      </c>
      <c r="S886" s="124">
        <v>59</v>
      </c>
      <c r="T886" s="124">
        <v>47</v>
      </c>
      <c r="U886" s="124"/>
      <c r="V886" s="124"/>
      <c r="W886" s="124"/>
      <c r="X886" s="124"/>
      <c r="Y886" s="124"/>
      <c r="Z886" s="124"/>
      <c r="AA886" s="124"/>
    </row>
    <row r="887" spans="1:27" ht="30" x14ac:dyDescent="0.25">
      <c r="A887" s="124" t="s">
        <v>44</v>
      </c>
      <c r="B887" s="124" t="s">
        <v>185</v>
      </c>
      <c r="C887" s="124" t="s">
        <v>845</v>
      </c>
      <c r="D887" s="124">
        <v>10</v>
      </c>
      <c r="E887" s="124">
        <v>8</v>
      </c>
      <c r="F887" s="124">
        <v>15</v>
      </c>
      <c r="G887" s="124">
        <v>17</v>
      </c>
      <c r="H887" s="124"/>
      <c r="I887" s="124"/>
      <c r="J887" s="124">
        <v>5</v>
      </c>
      <c r="K887" s="124">
        <v>11</v>
      </c>
      <c r="L887" s="124">
        <v>9</v>
      </c>
      <c r="M887" s="124">
        <v>13</v>
      </c>
      <c r="N887" s="124"/>
      <c r="O887" s="124"/>
      <c r="P887" s="124">
        <v>9</v>
      </c>
      <c r="Q887" s="124">
        <v>31</v>
      </c>
      <c r="R887" s="124">
        <v>147</v>
      </c>
      <c r="S887" s="124">
        <v>148</v>
      </c>
      <c r="T887" s="124">
        <v>110</v>
      </c>
      <c r="U887" s="124"/>
      <c r="V887" s="124"/>
      <c r="W887" s="124"/>
      <c r="X887" s="124"/>
      <c r="Y887" s="124"/>
      <c r="Z887" s="124"/>
      <c r="AA887" s="124"/>
    </row>
    <row r="888" spans="1:27" ht="30" x14ac:dyDescent="0.25">
      <c r="A888" s="124" t="s">
        <v>44</v>
      </c>
      <c r="B888" s="124" t="s">
        <v>185</v>
      </c>
      <c r="C888" s="124" t="s">
        <v>650</v>
      </c>
      <c r="D888" s="124"/>
      <c r="E888" s="124">
        <v>7</v>
      </c>
      <c r="F888" s="124"/>
      <c r="G888" s="124">
        <v>6</v>
      </c>
      <c r="H888" s="124"/>
      <c r="I888" s="124"/>
      <c r="J888" s="124"/>
      <c r="K888" s="124">
        <v>6</v>
      </c>
      <c r="L888" s="124"/>
      <c r="M888" s="124">
        <v>9</v>
      </c>
      <c r="N888" s="124"/>
      <c r="O888" s="124"/>
      <c r="P888" s="124">
        <v>4</v>
      </c>
      <c r="Q888" s="124">
        <v>9</v>
      </c>
      <c r="R888" s="124">
        <v>41</v>
      </c>
      <c r="S888" s="124">
        <v>71</v>
      </c>
      <c r="T888" s="124">
        <v>63</v>
      </c>
      <c r="U888" s="124"/>
      <c r="V888" s="124"/>
      <c r="W888" s="124"/>
      <c r="X888" s="124"/>
      <c r="Y888" s="124"/>
      <c r="Z888" s="124"/>
      <c r="AA888" s="124"/>
    </row>
    <row r="889" spans="1:27" ht="30" x14ac:dyDescent="0.25">
      <c r="A889" s="124" t="s">
        <v>44</v>
      </c>
      <c r="B889" s="124" t="s">
        <v>185</v>
      </c>
      <c r="C889" s="124" t="s">
        <v>478</v>
      </c>
      <c r="D889" s="124"/>
      <c r="E889" s="124"/>
      <c r="F889" s="124"/>
      <c r="G889" s="124"/>
      <c r="H889" s="124"/>
      <c r="I889" s="124"/>
      <c r="J889" s="124"/>
      <c r="K889" s="124">
        <v>7</v>
      </c>
      <c r="L889" s="124">
        <v>9</v>
      </c>
      <c r="M889" s="124">
        <v>12</v>
      </c>
      <c r="N889" s="124"/>
      <c r="O889" s="124"/>
      <c r="P889" s="124"/>
      <c r="Q889" s="124">
        <v>15</v>
      </c>
      <c r="R889" s="124">
        <v>12</v>
      </c>
      <c r="S889" s="124">
        <v>11</v>
      </c>
      <c r="T889" s="124">
        <v>11</v>
      </c>
      <c r="U889" s="124"/>
      <c r="V889" s="124"/>
      <c r="W889" s="124"/>
      <c r="X889" s="124"/>
      <c r="Y889" s="124"/>
      <c r="Z889" s="124"/>
      <c r="AA889" s="124"/>
    </row>
    <row r="890" spans="1:27" ht="30" x14ac:dyDescent="0.25">
      <c r="A890" s="124" t="s">
        <v>44</v>
      </c>
      <c r="B890" s="124" t="s">
        <v>185</v>
      </c>
      <c r="C890" s="124" t="s">
        <v>477</v>
      </c>
      <c r="D890" s="124"/>
      <c r="E890" s="124"/>
      <c r="F890" s="124"/>
      <c r="G890" s="124"/>
      <c r="H890" s="124"/>
      <c r="I890" s="124"/>
      <c r="J890" s="124">
        <v>72</v>
      </c>
      <c r="K890" s="124">
        <v>9</v>
      </c>
      <c r="L890" s="124"/>
      <c r="M890" s="124">
        <v>9</v>
      </c>
      <c r="N890" s="124"/>
      <c r="O890" s="124"/>
      <c r="P890" s="124">
        <v>57</v>
      </c>
      <c r="Q890" s="124">
        <v>26</v>
      </c>
      <c r="R890" s="124">
        <v>6</v>
      </c>
      <c r="S890" s="124">
        <v>11</v>
      </c>
      <c r="T890" s="124">
        <v>12</v>
      </c>
      <c r="U890" s="124"/>
      <c r="V890" s="124"/>
      <c r="W890" s="124"/>
      <c r="X890" s="124"/>
      <c r="Y890" s="124"/>
      <c r="Z890" s="124"/>
      <c r="AA890" s="124"/>
    </row>
    <row r="891" spans="1:27" ht="30" x14ac:dyDescent="0.25">
      <c r="A891" s="124" t="s">
        <v>44</v>
      </c>
      <c r="B891" s="124" t="s">
        <v>185</v>
      </c>
      <c r="C891" s="124" t="s">
        <v>479</v>
      </c>
      <c r="D891" s="124">
        <v>7</v>
      </c>
      <c r="E891" s="124"/>
      <c r="F891" s="124">
        <v>1</v>
      </c>
      <c r="G891" s="124">
        <v>16</v>
      </c>
      <c r="H891" s="124"/>
      <c r="I891" s="124"/>
      <c r="J891" s="124"/>
      <c r="K891" s="124">
        <v>5</v>
      </c>
      <c r="L891" s="124">
        <v>4</v>
      </c>
      <c r="M891" s="124">
        <v>1</v>
      </c>
      <c r="N891" s="124"/>
      <c r="O891" s="124"/>
      <c r="P891" s="124">
        <v>9</v>
      </c>
      <c r="Q891" s="124"/>
      <c r="R891" s="124">
        <v>8</v>
      </c>
      <c r="S891" s="124">
        <v>10</v>
      </c>
      <c r="T891" s="124">
        <v>12</v>
      </c>
      <c r="U891" s="124"/>
      <c r="V891" s="124"/>
      <c r="W891" s="124"/>
      <c r="X891" s="124"/>
      <c r="Y891" s="124"/>
      <c r="Z891" s="124"/>
      <c r="AA891" s="124"/>
    </row>
    <row r="892" spans="1:27" ht="30" x14ac:dyDescent="0.25">
      <c r="A892" s="124" t="s">
        <v>44</v>
      </c>
      <c r="B892" s="124" t="s">
        <v>185</v>
      </c>
      <c r="C892" s="124" t="s">
        <v>474</v>
      </c>
      <c r="D892" s="124">
        <v>10</v>
      </c>
      <c r="E892" s="124"/>
      <c r="F892" s="124"/>
      <c r="G892" s="124"/>
      <c r="H892" s="124"/>
      <c r="I892" s="124"/>
      <c r="J892" s="124">
        <v>2</v>
      </c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</row>
    <row r="893" spans="1:27" ht="31.5" customHeight="1" x14ac:dyDescent="0.25">
      <c r="A893" s="124" t="s">
        <v>44</v>
      </c>
      <c r="B893" s="124" t="s">
        <v>185</v>
      </c>
      <c r="C893" s="124" t="s">
        <v>663</v>
      </c>
      <c r="D893" s="124"/>
      <c r="E893" s="124"/>
      <c r="F893" s="124"/>
      <c r="G893" s="124"/>
      <c r="H893" s="124"/>
      <c r="I893" s="124"/>
      <c r="J893" s="124"/>
      <c r="K893" s="124"/>
      <c r="L893" s="124"/>
      <c r="M893" s="124">
        <v>4</v>
      </c>
      <c r="N893" s="124"/>
      <c r="O893" s="124"/>
      <c r="P893" s="124"/>
      <c r="Q893" s="124"/>
      <c r="R893" s="124"/>
      <c r="S893" s="124">
        <v>6</v>
      </c>
      <c r="T893" s="124">
        <v>7</v>
      </c>
      <c r="U893" s="124"/>
      <c r="V893" s="124"/>
      <c r="W893" s="124"/>
      <c r="X893" s="124"/>
      <c r="Y893" s="124"/>
      <c r="Z893" s="124"/>
      <c r="AA893" s="124"/>
    </row>
    <row r="894" spans="1:27" ht="30" x14ac:dyDescent="0.25">
      <c r="A894" s="124" t="s">
        <v>44</v>
      </c>
      <c r="B894" s="124" t="s">
        <v>185</v>
      </c>
      <c r="C894" s="124" t="s">
        <v>846</v>
      </c>
      <c r="D894" s="124"/>
      <c r="E894" s="124"/>
      <c r="F894" s="124"/>
      <c r="G894" s="124"/>
      <c r="H894" s="124"/>
      <c r="I894" s="124"/>
      <c r="J894" s="124"/>
      <c r="K894" s="124"/>
      <c r="L894" s="124"/>
      <c r="M894" s="124">
        <v>4</v>
      </c>
      <c r="N894" s="124"/>
      <c r="O894" s="124"/>
      <c r="P894" s="124"/>
      <c r="Q894" s="124"/>
      <c r="R894" s="124"/>
      <c r="S894" s="124"/>
      <c r="T894" s="124">
        <v>7</v>
      </c>
      <c r="U894" s="124"/>
      <c r="V894" s="124"/>
      <c r="W894" s="124"/>
      <c r="X894" s="124"/>
      <c r="Y894" s="124"/>
      <c r="Z894" s="124"/>
      <c r="AA894" s="124"/>
    </row>
    <row r="895" spans="1:27" ht="30" x14ac:dyDescent="0.25">
      <c r="A895" s="124" t="s">
        <v>44</v>
      </c>
      <c r="B895" s="124" t="s">
        <v>185</v>
      </c>
      <c r="C895" s="124" t="s">
        <v>267</v>
      </c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>
        <v>7</v>
      </c>
      <c r="Q895" s="124">
        <v>10</v>
      </c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</row>
    <row r="896" spans="1:27" ht="45" x14ac:dyDescent="0.25">
      <c r="A896" s="124" t="s">
        <v>44</v>
      </c>
      <c r="B896" s="124" t="s">
        <v>185</v>
      </c>
      <c r="C896" s="124" t="s">
        <v>847</v>
      </c>
      <c r="D896" s="124"/>
      <c r="E896" s="124">
        <v>5</v>
      </c>
      <c r="F896" s="124">
        <v>7</v>
      </c>
      <c r="G896" s="124">
        <v>10</v>
      </c>
      <c r="H896" s="124"/>
      <c r="I896" s="124"/>
      <c r="J896" s="124">
        <v>8</v>
      </c>
      <c r="K896" s="124">
        <v>8</v>
      </c>
      <c r="L896" s="124">
        <v>6</v>
      </c>
      <c r="M896" s="124"/>
      <c r="N896" s="124"/>
      <c r="O896" s="124"/>
      <c r="P896" s="124"/>
      <c r="Q896" s="124"/>
      <c r="R896" s="124">
        <v>16</v>
      </c>
      <c r="S896" s="124">
        <v>14</v>
      </c>
      <c r="T896" s="124">
        <v>11</v>
      </c>
      <c r="U896" s="124"/>
      <c r="V896" s="124"/>
      <c r="W896" s="124"/>
      <c r="X896" s="124"/>
      <c r="Y896" s="124"/>
      <c r="Z896" s="124"/>
      <c r="AA896" s="124"/>
    </row>
    <row r="897" spans="1:27" ht="45" x14ac:dyDescent="0.25">
      <c r="A897" s="124" t="s">
        <v>44</v>
      </c>
      <c r="B897" s="124" t="s">
        <v>185</v>
      </c>
      <c r="C897" s="124" t="s">
        <v>848</v>
      </c>
      <c r="D897" s="124"/>
      <c r="E897" s="124">
        <v>5</v>
      </c>
      <c r="F897" s="124">
        <v>7</v>
      </c>
      <c r="G897" s="124">
        <v>10</v>
      </c>
      <c r="H897" s="124"/>
      <c r="I897" s="124"/>
      <c r="J897" s="124">
        <v>3</v>
      </c>
      <c r="K897" s="124">
        <v>3</v>
      </c>
      <c r="L897" s="124">
        <v>5</v>
      </c>
      <c r="M897" s="124">
        <v>4</v>
      </c>
      <c r="N897" s="124"/>
      <c r="O897" s="124"/>
      <c r="P897" s="124"/>
      <c r="Q897" s="124"/>
      <c r="R897" s="124">
        <v>17</v>
      </c>
      <c r="S897" s="124">
        <v>13</v>
      </c>
      <c r="T897" s="124">
        <v>11</v>
      </c>
      <c r="U897" s="124"/>
      <c r="V897" s="124"/>
      <c r="W897" s="124"/>
      <c r="X897" s="124"/>
      <c r="Y897" s="124"/>
      <c r="Z897" s="124"/>
      <c r="AA897" s="124"/>
    </row>
    <row r="898" spans="1:27" ht="45" x14ac:dyDescent="0.25">
      <c r="A898" s="124" t="s">
        <v>44</v>
      </c>
      <c r="B898" s="124" t="s">
        <v>185</v>
      </c>
      <c r="C898" s="124" t="s">
        <v>849</v>
      </c>
      <c r="D898" s="124">
        <v>10</v>
      </c>
      <c r="E898" s="124">
        <v>4</v>
      </c>
      <c r="F898" s="124">
        <v>10</v>
      </c>
      <c r="G898" s="124">
        <v>14</v>
      </c>
      <c r="H898" s="124"/>
      <c r="I898" s="124"/>
      <c r="J898" s="124">
        <v>9</v>
      </c>
      <c r="K898" s="124">
        <v>18</v>
      </c>
      <c r="L898" s="124">
        <v>14</v>
      </c>
      <c r="M898" s="124">
        <v>7</v>
      </c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</row>
    <row r="899" spans="1:27" ht="30" customHeight="1" x14ac:dyDescent="0.25">
      <c r="A899" s="124" t="s">
        <v>44</v>
      </c>
      <c r="B899" s="124" t="s">
        <v>185</v>
      </c>
      <c r="C899" s="124" t="s">
        <v>850</v>
      </c>
      <c r="D899" s="124">
        <v>6</v>
      </c>
      <c r="E899" s="124">
        <v>5</v>
      </c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</row>
    <row r="900" spans="1:27" ht="30.75" customHeight="1" x14ac:dyDescent="0.25">
      <c r="A900" s="124" t="s">
        <v>44</v>
      </c>
      <c r="B900" s="124" t="s">
        <v>185</v>
      </c>
      <c r="C900" s="124" t="s">
        <v>851</v>
      </c>
      <c r="D900" s="124"/>
      <c r="E900" s="124">
        <v>5</v>
      </c>
      <c r="F900" s="124">
        <v>5</v>
      </c>
      <c r="G900" s="124">
        <v>8</v>
      </c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</row>
    <row r="901" spans="1:27" ht="29.25" customHeight="1" x14ac:dyDescent="0.25">
      <c r="A901" s="124" t="s">
        <v>44</v>
      </c>
      <c r="B901" s="124" t="s">
        <v>185</v>
      </c>
      <c r="C901" s="124" t="s">
        <v>852</v>
      </c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</row>
    <row r="902" spans="1:27" x14ac:dyDescent="0.25">
      <c r="A902" s="124" t="s">
        <v>44</v>
      </c>
      <c r="B902" s="124" t="s">
        <v>185</v>
      </c>
      <c r="C902" s="124" t="s">
        <v>841</v>
      </c>
      <c r="D902" s="124"/>
      <c r="E902" s="124"/>
      <c r="F902" s="124"/>
      <c r="G902" s="124"/>
      <c r="H902" s="124"/>
      <c r="I902" s="124"/>
      <c r="J902" s="124">
        <v>50</v>
      </c>
      <c r="K902" s="124">
        <v>19</v>
      </c>
      <c r="L902" s="124"/>
      <c r="M902" s="124">
        <v>4</v>
      </c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</row>
    <row r="903" spans="1:27" x14ac:dyDescent="0.25">
      <c r="A903" s="124" t="s">
        <v>44</v>
      </c>
      <c r="B903" s="124" t="s">
        <v>186</v>
      </c>
      <c r="C903" s="124" t="s">
        <v>853</v>
      </c>
      <c r="D903" s="124">
        <v>13</v>
      </c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</row>
    <row r="904" spans="1:27" x14ac:dyDescent="0.25">
      <c r="A904" s="124" t="s">
        <v>44</v>
      </c>
      <c r="B904" s="124" t="s">
        <v>186</v>
      </c>
      <c r="C904" s="124" t="s">
        <v>842</v>
      </c>
      <c r="D904" s="124">
        <v>13</v>
      </c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</row>
    <row r="905" spans="1:27" x14ac:dyDescent="0.25">
      <c r="A905" s="124" t="s">
        <v>44</v>
      </c>
      <c r="B905" s="124" t="s">
        <v>186</v>
      </c>
      <c r="C905" s="124" t="s">
        <v>854</v>
      </c>
      <c r="D905" s="124">
        <v>7</v>
      </c>
      <c r="E905" s="124"/>
      <c r="F905" s="124"/>
      <c r="G905" s="124"/>
      <c r="H905" s="124"/>
      <c r="I905" s="124"/>
      <c r="J905" s="124"/>
      <c r="K905" s="124">
        <v>6</v>
      </c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</row>
    <row r="906" spans="1:27" x14ac:dyDescent="0.25">
      <c r="A906" s="122" t="s">
        <v>44</v>
      </c>
      <c r="B906" s="122"/>
      <c r="C906" s="122"/>
      <c r="D906" s="122">
        <f>SUM(D874:D905)</f>
        <v>110</v>
      </c>
      <c r="E906" s="122">
        <f>SUM(E874:E905)</f>
        <v>66</v>
      </c>
      <c r="F906" s="122">
        <f>SUM(F874:F905)</f>
        <v>75</v>
      </c>
      <c r="G906" s="122">
        <f>SUM(G874:G905)</f>
        <v>88</v>
      </c>
      <c r="H906" s="122">
        <f t="shared" ref="H906:U906" si="12">SUM(H874:H905)</f>
        <v>0</v>
      </c>
      <c r="I906" s="122">
        <f t="shared" si="12"/>
        <v>0</v>
      </c>
      <c r="J906" s="122">
        <f t="shared" si="12"/>
        <v>285</v>
      </c>
      <c r="K906" s="122">
        <f t="shared" si="12"/>
        <v>196</v>
      </c>
      <c r="L906" s="122">
        <f t="shared" si="12"/>
        <v>80</v>
      </c>
      <c r="M906" s="122">
        <f t="shared" si="12"/>
        <v>142</v>
      </c>
      <c r="N906" s="122">
        <f t="shared" si="12"/>
        <v>0</v>
      </c>
      <c r="O906" s="122">
        <f t="shared" si="12"/>
        <v>0</v>
      </c>
      <c r="P906" s="122">
        <f t="shared" si="12"/>
        <v>136</v>
      </c>
      <c r="Q906" s="122">
        <f t="shared" si="12"/>
        <v>188</v>
      </c>
      <c r="R906" s="122">
        <f t="shared" si="12"/>
        <v>600</v>
      </c>
      <c r="S906" s="122">
        <f t="shared" si="12"/>
        <v>547</v>
      </c>
      <c r="T906" s="122">
        <f t="shared" si="12"/>
        <v>524</v>
      </c>
      <c r="U906" s="122">
        <f t="shared" si="12"/>
        <v>0</v>
      </c>
      <c r="V906" s="122"/>
      <c r="W906" s="122"/>
      <c r="X906" s="122"/>
      <c r="Y906" s="122"/>
      <c r="Z906" s="122"/>
      <c r="AA906" s="122"/>
    </row>
    <row r="907" spans="1:27" ht="30" x14ac:dyDescent="0.25">
      <c r="A907" s="124" t="s">
        <v>45</v>
      </c>
      <c r="B907" s="124" t="s">
        <v>185</v>
      </c>
      <c r="C907" s="124" t="s">
        <v>267</v>
      </c>
      <c r="D907" s="52">
        <v>23</v>
      </c>
      <c r="E907" s="52">
        <v>23</v>
      </c>
      <c r="F907" s="52">
        <v>19</v>
      </c>
      <c r="G907" s="52">
        <v>22</v>
      </c>
      <c r="H907" s="52"/>
      <c r="I907" s="52"/>
      <c r="J907" s="52">
        <v>7</v>
      </c>
      <c r="K907" s="52">
        <v>20</v>
      </c>
      <c r="L907" s="52">
        <v>33</v>
      </c>
      <c r="M907" s="52">
        <v>20</v>
      </c>
      <c r="N907" s="52"/>
      <c r="O907" s="52"/>
      <c r="P907" s="52">
        <v>4</v>
      </c>
      <c r="Q907" s="52">
        <v>15</v>
      </c>
      <c r="R907" s="52">
        <v>32</v>
      </c>
      <c r="S907" s="52">
        <v>21</v>
      </c>
      <c r="T907" s="52">
        <v>39</v>
      </c>
      <c r="U907" s="52"/>
      <c r="V907" s="52"/>
      <c r="W907" s="52"/>
      <c r="X907" s="52"/>
      <c r="Y907" s="52"/>
      <c r="Z907" s="52"/>
      <c r="AA907" s="52"/>
    </row>
    <row r="908" spans="1:27" ht="30" x14ac:dyDescent="0.25">
      <c r="A908" s="124" t="s">
        <v>45</v>
      </c>
      <c r="B908" s="124" t="s">
        <v>185</v>
      </c>
      <c r="C908" s="124" t="s">
        <v>478</v>
      </c>
      <c r="D908" s="52"/>
      <c r="E908" s="52"/>
      <c r="F908" s="52"/>
      <c r="G908" s="52"/>
      <c r="H908" s="52"/>
      <c r="I908" s="52"/>
      <c r="J908" s="52"/>
      <c r="K908" s="52">
        <v>12</v>
      </c>
      <c r="L908" s="52">
        <v>8</v>
      </c>
      <c r="M908" s="52">
        <v>13</v>
      </c>
      <c r="N908" s="52"/>
      <c r="O908" s="52"/>
      <c r="P908" s="52">
        <v>3</v>
      </c>
      <c r="Q908" s="52">
        <v>9</v>
      </c>
      <c r="R908" s="52">
        <v>11</v>
      </c>
      <c r="S908" s="52">
        <v>12</v>
      </c>
      <c r="T908" s="52">
        <v>16</v>
      </c>
      <c r="U908" s="52"/>
      <c r="V908" s="52"/>
      <c r="W908" s="52"/>
      <c r="X908" s="52"/>
      <c r="Y908" s="52"/>
      <c r="Z908" s="52"/>
      <c r="AA908" s="52"/>
    </row>
    <row r="909" spans="1:27" ht="30" x14ac:dyDescent="0.25">
      <c r="A909" s="124" t="s">
        <v>45</v>
      </c>
      <c r="B909" s="124" t="s">
        <v>185</v>
      </c>
      <c r="C909" s="124" t="s">
        <v>474</v>
      </c>
      <c r="D909" s="52">
        <v>20</v>
      </c>
      <c r="E909" s="52">
        <v>17</v>
      </c>
      <c r="F909" s="52">
        <v>6</v>
      </c>
      <c r="G909" s="52"/>
      <c r="H909" s="52"/>
      <c r="I909" s="52"/>
      <c r="J909" s="52">
        <v>2</v>
      </c>
      <c r="K909" s="52">
        <v>5</v>
      </c>
      <c r="L909" s="52">
        <v>4</v>
      </c>
      <c r="M909" s="52"/>
      <c r="N909" s="52"/>
      <c r="O909" s="52"/>
      <c r="P909" s="52">
        <v>1</v>
      </c>
      <c r="Q909" s="52">
        <v>2</v>
      </c>
      <c r="R909" s="52">
        <v>11</v>
      </c>
      <c r="S909" s="52">
        <v>1</v>
      </c>
      <c r="T909" s="52"/>
      <c r="U909" s="52"/>
      <c r="V909" s="52"/>
      <c r="W909" s="52"/>
      <c r="X909" s="52"/>
      <c r="Y909" s="52"/>
      <c r="Z909" s="52"/>
      <c r="AA909" s="52"/>
    </row>
    <row r="910" spans="1:27" x14ac:dyDescent="0.25">
      <c r="A910" s="124" t="s">
        <v>45</v>
      </c>
      <c r="B910" s="124" t="s">
        <v>185</v>
      </c>
      <c r="C910" s="124" t="s">
        <v>1067</v>
      </c>
      <c r="D910" s="52"/>
      <c r="E910" s="52"/>
      <c r="F910" s="52"/>
      <c r="G910" s="52"/>
      <c r="H910" s="52"/>
      <c r="I910" s="52"/>
      <c r="J910" s="52"/>
      <c r="K910" s="52"/>
      <c r="L910" s="52"/>
      <c r="M910" s="52">
        <v>8</v>
      </c>
      <c r="N910" s="52"/>
      <c r="O910" s="52"/>
      <c r="P910" s="52">
        <v>1</v>
      </c>
      <c r="Q910" s="52">
        <v>4</v>
      </c>
      <c r="R910" s="52">
        <v>4</v>
      </c>
      <c r="S910" s="52">
        <v>7</v>
      </c>
      <c r="T910" s="52"/>
      <c r="U910" s="52"/>
      <c r="V910" s="52"/>
      <c r="W910" s="52"/>
      <c r="X910" s="52"/>
      <c r="Y910" s="52"/>
      <c r="Z910" s="52"/>
      <c r="AA910" s="52"/>
    </row>
    <row r="911" spans="1:27" x14ac:dyDescent="0.25">
      <c r="A911" s="124" t="s">
        <v>45</v>
      </c>
      <c r="B911" s="124" t="s">
        <v>185</v>
      </c>
      <c r="C911" s="124" t="s">
        <v>246</v>
      </c>
      <c r="D911" s="52">
        <v>12</v>
      </c>
      <c r="E911" s="52">
        <v>14</v>
      </c>
      <c r="F911" s="52">
        <v>14</v>
      </c>
      <c r="G911" s="52">
        <v>14</v>
      </c>
      <c r="H911" s="52"/>
      <c r="I911" s="52"/>
      <c r="J911" s="52">
        <v>6</v>
      </c>
      <c r="K911" s="52">
        <v>110</v>
      </c>
      <c r="L911" s="52">
        <v>116</v>
      </c>
      <c r="M911" s="52">
        <v>19</v>
      </c>
      <c r="N911" s="52"/>
      <c r="O911" s="52"/>
      <c r="P911" s="52">
        <v>3</v>
      </c>
      <c r="Q911" s="52">
        <v>41</v>
      </c>
      <c r="R911" s="52">
        <v>44</v>
      </c>
      <c r="S911" s="52">
        <v>53</v>
      </c>
      <c r="T911" s="52">
        <v>120</v>
      </c>
      <c r="U911" s="52"/>
      <c r="V911" s="52"/>
      <c r="W911" s="52"/>
      <c r="X911" s="52"/>
      <c r="Y911" s="52"/>
      <c r="Z911" s="52"/>
      <c r="AA911" s="52"/>
    </row>
    <row r="912" spans="1:27" ht="30" x14ac:dyDescent="0.25">
      <c r="A912" s="124" t="s">
        <v>45</v>
      </c>
      <c r="B912" s="124" t="s">
        <v>185</v>
      </c>
      <c r="C912" s="124" t="s">
        <v>479</v>
      </c>
      <c r="D912" s="52">
        <v>10</v>
      </c>
      <c r="E912" s="52">
        <v>9</v>
      </c>
      <c r="F912" s="52"/>
      <c r="G912" s="52">
        <v>14</v>
      </c>
      <c r="H912" s="52"/>
      <c r="I912" s="52"/>
      <c r="J912" s="52">
        <v>2</v>
      </c>
      <c r="K912" s="52">
        <v>9</v>
      </c>
      <c r="L912" s="52">
        <v>8</v>
      </c>
      <c r="M912" s="52">
        <v>14</v>
      </c>
      <c r="N912" s="52"/>
      <c r="O912" s="52"/>
      <c r="P912" s="52"/>
      <c r="Q912" s="52">
        <v>5</v>
      </c>
      <c r="R912" s="52">
        <v>16</v>
      </c>
      <c r="S912" s="52">
        <v>14</v>
      </c>
      <c r="T912" s="52">
        <v>10</v>
      </c>
      <c r="U912" s="52"/>
      <c r="V912" s="52"/>
      <c r="W912" s="52"/>
      <c r="X912" s="52"/>
      <c r="Y912" s="52"/>
      <c r="Z912" s="52"/>
      <c r="AA912" s="52"/>
    </row>
    <row r="913" spans="1:27" ht="45" x14ac:dyDescent="0.25">
      <c r="A913" s="124" t="s">
        <v>45</v>
      </c>
      <c r="B913" s="124" t="s">
        <v>185</v>
      </c>
      <c r="C913" s="124" t="s">
        <v>1065</v>
      </c>
      <c r="D913" s="52"/>
      <c r="E913" s="52"/>
      <c r="F913" s="52"/>
      <c r="G913" s="52"/>
      <c r="H913" s="52"/>
      <c r="I913" s="52"/>
      <c r="J913" s="52">
        <v>9</v>
      </c>
      <c r="K913" s="52"/>
      <c r="L913" s="52">
        <v>6</v>
      </c>
      <c r="M913" s="52">
        <v>13</v>
      </c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</row>
    <row r="914" spans="1:27" x14ac:dyDescent="0.25">
      <c r="A914" s="124" t="s">
        <v>45</v>
      </c>
      <c r="B914" s="124" t="s">
        <v>185</v>
      </c>
      <c r="C914" s="124" t="s">
        <v>1066</v>
      </c>
      <c r="D914" s="52"/>
      <c r="E914" s="52"/>
      <c r="F914" s="52"/>
      <c r="G914" s="52"/>
      <c r="H914" s="52"/>
      <c r="I914" s="52"/>
      <c r="J914" s="52"/>
      <c r="K914" s="52"/>
      <c r="L914" s="52"/>
      <c r="M914" s="52">
        <v>8</v>
      </c>
      <c r="N914" s="52"/>
      <c r="O914" s="52"/>
      <c r="P914" s="52"/>
      <c r="Q914" s="52">
        <v>8</v>
      </c>
      <c r="R914" s="52">
        <v>12</v>
      </c>
      <c r="S914" s="52">
        <v>8</v>
      </c>
      <c r="T914" s="52"/>
      <c r="U914" s="52"/>
      <c r="V914" s="52"/>
      <c r="W914" s="52"/>
      <c r="X914" s="52"/>
      <c r="Y914" s="52"/>
      <c r="Z914" s="52"/>
      <c r="AA914" s="52"/>
    </row>
    <row r="915" spans="1:27" x14ac:dyDescent="0.25">
      <c r="A915" s="124" t="s">
        <v>45</v>
      </c>
      <c r="B915" s="124" t="s">
        <v>185</v>
      </c>
      <c r="C915" s="124" t="s">
        <v>188</v>
      </c>
      <c r="D915" s="52"/>
      <c r="E915" s="52"/>
      <c r="F915" s="52"/>
      <c r="G915" s="52"/>
      <c r="H915" s="52"/>
      <c r="I915" s="52"/>
      <c r="J915" s="52">
        <v>14</v>
      </c>
      <c r="K915" s="52">
        <v>67</v>
      </c>
      <c r="L915" s="52">
        <v>18</v>
      </c>
      <c r="M915" s="52">
        <v>26</v>
      </c>
      <c r="N915" s="52"/>
      <c r="O915" s="52"/>
      <c r="P915" s="52">
        <v>1</v>
      </c>
      <c r="Q915" s="52">
        <v>62</v>
      </c>
      <c r="R915" s="52">
        <v>58</v>
      </c>
      <c r="S915" s="52">
        <v>63</v>
      </c>
      <c r="T915" s="52">
        <v>43</v>
      </c>
      <c r="U915" s="52"/>
      <c r="V915" s="52"/>
      <c r="W915" s="52"/>
      <c r="X915" s="52"/>
      <c r="Y915" s="52"/>
      <c r="Z915" s="52"/>
      <c r="AA915" s="52"/>
    </row>
    <row r="916" spans="1:27" ht="30" x14ac:dyDescent="0.25">
      <c r="A916" s="124" t="s">
        <v>45</v>
      </c>
      <c r="B916" s="124" t="s">
        <v>185</v>
      </c>
      <c r="C916" s="124" t="s">
        <v>384</v>
      </c>
      <c r="D916" s="52"/>
      <c r="E916" s="52"/>
      <c r="F916" s="52"/>
      <c r="G916" s="52"/>
      <c r="H916" s="52"/>
      <c r="I916" s="52"/>
      <c r="J916" s="52"/>
      <c r="K916" s="52"/>
      <c r="L916" s="52">
        <v>10</v>
      </c>
      <c r="M916" s="52"/>
      <c r="N916" s="52"/>
      <c r="O916" s="52"/>
      <c r="P916" s="52">
        <v>1</v>
      </c>
      <c r="Q916" s="52">
        <v>18</v>
      </c>
      <c r="R916" s="52">
        <v>14</v>
      </c>
      <c r="S916" s="52">
        <v>28</v>
      </c>
      <c r="T916" s="52">
        <v>10</v>
      </c>
      <c r="U916" s="52"/>
      <c r="V916" s="52"/>
      <c r="W916" s="52"/>
      <c r="X916" s="52"/>
      <c r="Y916" s="52"/>
      <c r="Z916" s="52"/>
      <c r="AA916" s="52"/>
    </row>
    <row r="917" spans="1:27" ht="30" x14ac:dyDescent="0.25">
      <c r="A917" s="124" t="s">
        <v>45</v>
      </c>
      <c r="B917" s="124" t="s">
        <v>185</v>
      </c>
      <c r="C917" s="124" t="s">
        <v>371</v>
      </c>
      <c r="D917" s="52"/>
      <c r="E917" s="52"/>
      <c r="F917" s="52"/>
      <c r="G917" s="52"/>
      <c r="H917" s="52"/>
      <c r="I917" s="52"/>
      <c r="J917" s="52">
        <v>9</v>
      </c>
      <c r="K917" s="52">
        <v>15</v>
      </c>
      <c r="L917" s="52"/>
      <c r="M917" s="52"/>
      <c r="N917" s="52"/>
      <c r="O917" s="52"/>
      <c r="P917" s="52">
        <v>1</v>
      </c>
      <c r="Q917" s="52">
        <v>15</v>
      </c>
      <c r="R917" s="52">
        <v>10</v>
      </c>
      <c r="S917" s="52">
        <v>1</v>
      </c>
      <c r="T917" s="52">
        <v>2</v>
      </c>
      <c r="U917" s="52"/>
      <c r="V917" s="52"/>
      <c r="W917" s="52"/>
      <c r="X917" s="52"/>
      <c r="Y917" s="52"/>
      <c r="Z917" s="52"/>
      <c r="AA917" s="52"/>
    </row>
    <row r="918" spans="1:27" ht="30" x14ac:dyDescent="0.25">
      <c r="A918" s="124" t="s">
        <v>45</v>
      </c>
      <c r="B918" s="124" t="s">
        <v>185</v>
      </c>
      <c r="C918" s="124" t="s">
        <v>475</v>
      </c>
      <c r="D918" s="52"/>
      <c r="E918" s="52"/>
      <c r="F918" s="52"/>
      <c r="G918" s="52"/>
      <c r="H918" s="52"/>
      <c r="I918" s="52"/>
      <c r="J918" s="52"/>
      <c r="K918" s="52">
        <v>12</v>
      </c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</row>
    <row r="919" spans="1:27" x14ac:dyDescent="0.25">
      <c r="A919" s="124" t="s">
        <v>45</v>
      </c>
      <c r="B919" s="124" t="s">
        <v>185</v>
      </c>
      <c r="C919" s="124" t="s">
        <v>189</v>
      </c>
      <c r="D919" s="52">
        <v>0</v>
      </c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>
        <v>7</v>
      </c>
      <c r="R919" s="52">
        <v>3</v>
      </c>
      <c r="S919" s="52"/>
      <c r="T919" s="52"/>
      <c r="U919" s="52"/>
      <c r="V919" s="52"/>
      <c r="W919" s="52"/>
      <c r="X919" s="52"/>
      <c r="Y919" s="52"/>
      <c r="Z919" s="52"/>
      <c r="AA919" s="52"/>
    </row>
    <row r="920" spans="1:27" x14ac:dyDescent="0.25">
      <c r="A920" s="122" t="s">
        <v>45</v>
      </c>
      <c r="B920" s="122"/>
      <c r="C920" s="122"/>
      <c r="D920" s="122">
        <f>SUM(D907:D919)</f>
        <v>65</v>
      </c>
      <c r="E920" s="122">
        <f t="shared" ref="E920:T920" si="13">SUM(E907:E919)</f>
        <v>63</v>
      </c>
      <c r="F920" s="122">
        <f t="shared" si="13"/>
        <v>39</v>
      </c>
      <c r="G920" s="122">
        <f t="shared" si="13"/>
        <v>50</v>
      </c>
      <c r="H920" s="122">
        <f t="shared" si="13"/>
        <v>0</v>
      </c>
      <c r="I920" s="122">
        <f t="shared" si="13"/>
        <v>0</v>
      </c>
      <c r="J920" s="122">
        <f t="shared" si="13"/>
        <v>49</v>
      </c>
      <c r="K920" s="122">
        <f t="shared" si="13"/>
        <v>250</v>
      </c>
      <c r="L920" s="122">
        <f t="shared" si="13"/>
        <v>203</v>
      </c>
      <c r="M920" s="122">
        <f t="shared" si="13"/>
        <v>121</v>
      </c>
      <c r="N920" s="122">
        <f t="shared" si="13"/>
        <v>0</v>
      </c>
      <c r="O920" s="122">
        <f t="shared" si="13"/>
        <v>0</v>
      </c>
      <c r="P920" s="122">
        <f t="shared" si="13"/>
        <v>15</v>
      </c>
      <c r="Q920" s="122">
        <f t="shared" si="13"/>
        <v>186</v>
      </c>
      <c r="R920" s="122">
        <f t="shared" si="13"/>
        <v>215</v>
      </c>
      <c r="S920" s="122">
        <f t="shared" si="13"/>
        <v>208</v>
      </c>
      <c r="T920" s="122">
        <f t="shared" si="13"/>
        <v>240</v>
      </c>
      <c r="U920" s="122"/>
      <c r="V920" s="122"/>
      <c r="W920" s="122"/>
      <c r="X920" s="122"/>
      <c r="Y920" s="122"/>
      <c r="Z920" s="122"/>
      <c r="AA920" s="122"/>
    </row>
    <row r="921" spans="1:27" x14ac:dyDescent="0.25">
      <c r="A921" s="45" t="s">
        <v>207</v>
      </c>
      <c r="B921" s="146" t="s">
        <v>185</v>
      </c>
      <c r="C921" s="53" t="s">
        <v>219</v>
      </c>
      <c r="D921" s="23"/>
      <c r="E921" s="23"/>
      <c r="F921" s="23"/>
      <c r="G921" s="23"/>
      <c r="H921" s="23"/>
      <c r="I921" s="23"/>
      <c r="J921" s="59">
        <v>60</v>
      </c>
      <c r="K921" s="59">
        <v>103</v>
      </c>
      <c r="L921" s="59">
        <v>57</v>
      </c>
      <c r="M921" s="59">
        <v>34</v>
      </c>
      <c r="N921" s="60"/>
      <c r="O921" s="60"/>
      <c r="P921" s="59">
        <v>10</v>
      </c>
      <c r="Q921" s="59">
        <v>15</v>
      </c>
      <c r="R921" s="59">
        <v>10</v>
      </c>
      <c r="S921" s="59">
        <v>4</v>
      </c>
      <c r="T921" s="59">
        <v>11</v>
      </c>
      <c r="U921" s="23"/>
      <c r="V921" s="23"/>
      <c r="W921" s="23"/>
      <c r="X921" s="23"/>
      <c r="Y921" s="23"/>
      <c r="Z921" s="23"/>
      <c r="AA921" s="23">
        <v>0</v>
      </c>
    </row>
    <row r="922" spans="1:27" x14ac:dyDescent="0.25">
      <c r="A922" s="45" t="s">
        <v>207</v>
      </c>
      <c r="B922" s="146" t="s">
        <v>185</v>
      </c>
      <c r="C922" s="53" t="s">
        <v>189</v>
      </c>
      <c r="D922" s="23"/>
      <c r="E922" s="23"/>
      <c r="F922" s="23"/>
      <c r="G922" s="23"/>
      <c r="H922" s="23"/>
      <c r="I922" s="23"/>
      <c r="J922" s="59">
        <v>39</v>
      </c>
      <c r="K922" s="59">
        <v>65</v>
      </c>
      <c r="L922" s="59">
        <v>54</v>
      </c>
      <c r="M922" s="59">
        <v>42</v>
      </c>
      <c r="N922" s="60"/>
      <c r="O922" s="60"/>
      <c r="P922" s="59">
        <v>9</v>
      </c>
      <c r="Q922" s="59">
        <v>19</v>
      </c>
      <c r="R922" s="59">
        <v>9</v>
      </c>
      <c r="S922" s="59">
        <v>5</v>
      </c>
      <c r="T922" s="59"/>
      <c r="U922" s="23"/>
      <c r="V922" s="23"/>
      <c r="W922" s="23"/>
      <c r="X922" s="23"/>
      <c r="Y922" s="23"/>
      <c r="Z922" s="23"/>
      <c r="AA922" s="23"/>
    </row>
    <row r="923" spans="1:27" x14ac:dyDescent="0.25">
      <c r="A923" s="45" t="s">
        <v>207</v>
      </c>
      <c r="B923" s="146" t="s">
        <v>185</v>
      </c>
      <c r="C923" s="53" t="s">
        <v>226</v>
      </c>
      <c r="D923" s="23"/>
      <c r="E923" s="23"/>
      <c r="F923" s="23"/>
      <c r="G923" s="23"/>
      <c r="H923" s="23"/>
      <c r="I923" s="23"/>
      <c r="J923" s="59">
        <v>30</v>
      </c>
      <c r="K923" s="59">
        <v>43</v>
      </c>
      <c r="L923" s="59">
        <v>24</v>
      </c>
      <c r="M923" s="59">
        <v>25</v>
      </c>
      <c r="N923" s="60"/>
      <c r="O923" s="60"/>
      <c r="P923" s="59">
        <v>5</v>
      </c>
      <c r="Q923" s="59">
        <v>8</v>
      </c>
      <c r="R923" s="59">
        <v>2</v>
      </c>
      <c r="S923" s="59">
        <v>3</v>
      </c>
      <c r="T923" s="59"/>
      <c r="U923" s="23"/>
      <c r="V923" s="23"/>
      <c r="W923" s="23"/>
      <c r="X923" s="23"/>
      <c r="Y923" s="23"/>
      <c r="Z923" s="23"/>
      <c r="AA923" s="23"/>
    </row>
    <row r="924" spans="1:27" x14ac:dyDescent="0.25">
      <c r="A924" s="45" t="s">
        <v>207</v>
      </c>
      <c r="B924" s="146" t="s">
        <v>185</v>
      </c>
      <c r="C924" s="53" t="s">
        <v>227</v>
      </c>
      <c r="D924" s="23"/>
      <c r="E924" s="23"/>
      <c r="F924" s="23"/>
      <c r="G924" s="23"/>
      <c r="H924" s="23"/>
      <c r="I924" s="23"/>
      <c r="J924" s="59">
        <v>19</v>
      </c>
      <c r="K924" s="59">
        <v>24</v>
      </c>
      <c r="L924" s="59">
        <v>8</v>
      </c>
      <c r="M924" s="59">
        <v>9</v>
      </c>
      <c r="N924" s="60"/>
      <c r="O924" s="60"/>
      <c r="P924" s="59"/>
      <c r="Q924" s="59"/>
      <c r="R924" s="59"/>
      <c r="S924" s="59"/>
      <c r="T924" s="59"/>
      <c r="U924" s="23"/>
      <c r="V924" s="23"/>
      <c r="W924" s="23"/>
      <c r="X924" s="23"/>
      <c r="Y924" s="23"/>
      <c r="Z924" s="23"/>
      <c r="AA924" s="23"/>
    </row>
    <row r="925" spans="1:27" x14ac:dyDescent="0.25">
      <c r="A925" s="45" t="s">
        <v>207</v>
      </c>
      <c r="B925" s="146" t="s">
        <v>185</v>
      </c>
      <c r="C925" s="53" t="s">
        <v>228</v>
      </c>
      <c r="D925" s="23"/>
      <c r="E925" s="23"/>
      <c r="F925" s="23"/>
      <c r="G925" s="23"/>
      <c r="H925" s="23"/>
      <c r="I925" s="23"/>
      <c r="J925" s="61" t="s">
        <v>229</v>
      </c>
      <c r="K925" s="61" t="s">
        <v>230</v>
      </c>
      <c r="L925" s="61" t="s">
        <v>229</v>
      </c>
      <c r="M925" s="61" t="s">
        <v>231</v>
      </c>
      <c r="N925" s="60"/>
      <c r="O925" s="60"/>
      <c r="P925" s="59"/>
      <c r="Q925" s="59"/>
      <c r="R925" s="59"/>
      <c r="S925" s="59"/>
      <c r="T925" s="59"/>
      <c r="U925" s="23"/>
      <c r="V925" s="23"/>
      <c r="W925" s="23"/>
      <c r="X925" s="23"/>
      <c r="Y925" s="23"/>
      <c r="Z925" s="23"/>
      <c r="AA925" s="23"/>
    </row>
    <row r="926" spans="1:27" x14ac:dyDescent="0.25">
      <c r="A926" s="45" t="s">
        <v>207</v>
      </c>
      <c r="B926" s="146" t="s">
        <v>186</v>
      </c>
      <c r="C926" s="53" t="s">
        <v>219</v>
      </c>
      <c r="D926" s="23"/>
      <c r="E926" s="23"/>
      <c r="F926" s="23"/>
      <c r="G926" s="23"/>
      <c r="H926" s="23"/>
      <c r="I926" s="23"/>
      <c r="J926" s="61" t="s">
        <v>232</v>
      </c>
      <c r="K926" s="61" t="s">
        <v>233</v>
      </c>
      <c r="L926" s="61"/>
      <c r="M926" s="61"/>
      <c r="N926" s="60"/>
      <c r="O926" s="60"/>
      <c r="P926" s="59"/>
      <c r="Q926" s="59"/>
      <c r="R926" s="59"/>
      <c r="S926" s="59"/>
      <c r="T926" s="59"/>
      <c r="U926" s="23"/>
      <c r="V926" s="23"/>
      <c r="W926" s="23"/>
      <c r="X926" s="23"/>
      <c r="Y926" s="23"/>
      <c r="Z926" s="23"/>
      <c r="AA926" s="23"/>
    </row>
    <row r="927" spans="1:27" x14ac:dyDescent="0.25">
      <c r="A927" s="45" t="s">
        <v>207</v>
      </c>
      <c r="B927" s="146" t="s">
        <v>186</v>
      </c>
      <c r="C927" s="53" t="s">
        <v>189</v>
      </c>
      <c r="D927" s="23"/>
      <c r="E927" s="23"/>
      <c r="F927" s="23"/>
      <c r="G927" s="23"/>
      <c r="H927" s="23"/>
      <c r="I927" s="23"/>
      <c r="J927" s="61" t="s">
        <v>234</v>
      </c>
      <c r="K927" s="61" t="s">
        <v>233</v>
      </c>
      <c r="L927" s="61"/>
      <c r="M927" s="61"/>
      <c r="N927" s="60"/>
      <c r="O927" s="60"/>
      <c r="P927" s="59"/>
      <c r="Q927" s="59"/>
      <c r="R927" s="59"/>
      <c r="S927" s="59"/>
      <c r="T927" s="59"/>
      <c r="U927" s="23"/>
      <c r="V927" s="23"/>
      <c r="W927" s="23"/>
      <c r="X927" s="23"/>
      <c r="Y927" s="23"/>
      <c r="Z927" s="23"/>
      <c r="AA927" s="23"/>
    </row>
    <row r="928" spans="1:27" x14ac:dyDescent="0.25">
      <c r="A928" s="48" t="s">
        <v>207</v>
      </c>
      <c r="B928" s="169"/>
      <c r="C928" s="51" t="s">
        <v>235</v>
      </c>
      <c r="D928" s="51"/>
      <c r="E928" s="51"/>
      <c r="F928" s="51"/>
      <c r="G928" s="51"/>
      <c r="H928" s="51"/>
      <c r="I928" s="51"/>
      <c r="J928" s="62" t="s">
        <v>236</v>
      </c>
      <c r="K928" s="62" t="s">
        <v>237</v>
      </c>
      <c r="L928" s="62" t="s">
        <v>238</v>
      </c>
      <c r="M928" s="62" t="s">
        <v>239</v>
      </c>
      <c r="N928" s="62"/>
      <c r="O928" s="62"/>
      <c r="P928" s="62" t="s">
        <v>240</v>
      </c>
      <c r="Q928" s="62" t="s">
        <v>241</v>
      </c>
      <c r="R928" s="62" t="s">
        <v>242</v>
      </c>
      <c r="S928" s="62" t="s">
        <v>243</v>
      </c>
      <c r="T928" s="62" t="s">
        <v>215</v>
      </c>
      <c r="U928" s="51"/>
      <c r="V928" s="51"/>
      <c r="W928" s="51"/>
      <c r="X928" s="51"/>
      <c r="Y928" s="51"/>
      <c r="Z928" s="51"/>
      <c r="AA928" s="51"/>
    </row>
    <row r="929" spans="1:27" x14ac:dyDescent="0.25">
      <c r="A929" s="53" t="s">
        <v>1072</v>
      </c>
      <c r="B929" s="53" t="s">
        <v>185</v>
      </c>
      <c r="C929" s="53" t="s">
        <v>188</v>
      </c>
      <c r="D929" s="53"/>
      <c r="E929" s="53"/>
      <c r="F929" s="53"/>
      <c r="G929" s="53"/>
      <c r="H929" s="53"/>
      <c r="I929" s="53"/>
      <c r="J929" s="53">
        <v>42</v>
      </c>
      <c r="K929" s="53">
        <v>23</v>
      </c>
      <c r="L929" s="53">
        <v>42</v>
      </c>
      <c r="M929" s="53">
        <v>30</v>
      </c>
      <c r="N929" s="53"/>
      <c r="O929" s="53"/>
      <c r="P929" s="53">
        <v>2</v>
      </c>
      <c r="Q929" s="53">
        <v>14</v>
      </c>
      <c r="R929" s="53">
        <v>19</v>
      </c>
      <c r="S929" s="53">
        <v>26</v>
      </c>
      <c r="T929" s="53">
        <v>15</v>
      </c>
      <c r="U929" s="53"/>
      <c r="V929" s="53"/>
      <c r="W929" s="53"/>
      <c r="X929" s="53"/>
      <c r="Y929" s="53"/>
      <c r="Z929" s="53"/>
      <c r="AA929" s="53"/>
    </row>
    <row r="930" spans="1:27" x14ac:dyDescent="0.25">
      <c r="A930" s="53" t="s">
        <v>1072</v>
      </c>
      <c r="B930" s="53" t="s">
        <v>185</v>
      </c>
      <c r="C930" s="53" t="s">
        <v>189</v>
      </c>
      <c r="D930" s="53"/>
      <c r="E930" s="53"/>
      <c r="F930" s="53"/>
      <c r="G930" s="53"/>
      <c r="H930" s="53"/>
      <c r="I930" s="53"/>
      <c r="J930" s="53">
        <v>12</v>
      </c>
      <c r="K930" s="53">
        <v>13</v>
      </c>
      <c r="L930" s="53">
        <v>4</v>
      </c>
      <c r="M930" s="53" t="s">
        <v>284</v>
      </c>
      <c r="N930" s="53"/>
      <c r="O930" s="53"/>
      <c r="P930" s="53">
        <v>3</v>
      </c>
      <c r="Q930" s="53">
        <v>6</v>
      </c>
      <c r="R930" s="53">
        <v>1</v>
      </c>
      <c r="S930" s="53">
        <v>3</v>
      </c>
      <c r="T930" s="53">
        <v>3</v>
      </c>
      <c r="U930" s="53"/>
      <c r="V930" s="53"/>
      <c r="W930" s="53"/>
      <c r="X930" s="53"/>
      <c r="Y930" s="53"/>
      <c r="Z930" s="53"/>
      <c r="AA930" s="53"/>
    </row>
    <row r="931" spans="1:27" x14ac:dyDescent="0.25">
      <c r="A931" s="53" t="s">
        <v>1072</v>
      </c>
      <c r="B931" s="53" t="s">
        <v>185</v>
      </c>
      <c r="C931" s="53" t="s">
        <v>219</v>
      </c>
      <c r="D931" s="53"/>
      <c r="E931" s="53"/>
      <c r="F931" s="53"/>
      <c r="G931" s="53"/>
      <c r="H931" s="53"/>
      <c r="I931" s="53"/>
      <c r="J931" s="53">
        <v>6</v>
      </c>
      <c r="K931" s="53">
        <v>21</v>
      </c>
      <c r="L931" s="53">
        <v>3</v>
      </c>
      <c r="M931" s="53">
        <v>13</v>
      </c>
      <c r="N931" s="53"/>
      <c r="O931" s="53"/>
      <c r="P931" s="53">
        <v>1</v>
      </c>
      <c r="Q931" s="53" t="s">
        <v>284</v>
      </c>
      <c r="R931" s="53" t="s">
        <v>284</v>
      </c>
      <c r="S931" s="53">
        <v>5</v>
      </c>
      <c r="T931" s="53">
        <v>3</v>
      </c>
      <c r="U931" s="53"/>
      <c r="V931" s="53"/>
      <c r="W931" s="53"/>
      <c r="X931" s="53"/>
      <c r="Y931" s="53"/>
      <c r="Z931" s="53"/>
      <c r="AA931" s="53"/>
    </row>
    <row r="932" spans="1:27" x14ac:dyDescent="0.25">
      <c r="A932" s="53" t="s">
        <v>1072</v>
      </c>
      <c r="B932" s="53" t="s">
        <v>185</v>
      </c>
      <c r="C932" s="53" t="s">
        <v>254</v>
      </c>
      <c r="D932" s="53"/>
      <c r="E932" s="53"/>
      <c r="F932" s="53"/>
      <c r="G932" s="53"/>
      <c r="H932" s="53"/>
      <c r="I932" s="53"/>
      <c r="J932" s="53">
        <v>9</v>
      </c>
      <c r="K932" s="53">
        <v>3</v>
      </c>
      <c r="L932" s="53">
        <v>2</v>
      </c>
      <c r="M932" s="53" t="s">
        <v>284</v>
      </c>
      <c r="N932" s="53"/>
      <c r="O932" s="53"/>
      <c r="P932" s="53" t="s">
        <v>284</v>
      </c>
      <c r="Q932" s="53" t="s">
        <v>284</v>
      </c>
      <c r="R932" s="53" t="s">
        <v>284</v>
      </c>
      <c r="S932" s="53" t="s">
        <v>284</v>
      </c>
      <c r="T932" s="53" t="s">
        <v>284</v>
      </c>
      <c r="U932" s="53"/>
      <c r="V932" s="53"/>
      <c r="W932" s="53"/>
      <c r="X932" s="53"/>
      <c r="Y932" s="53"/>
      <c r="Z932" s="53"/>
      <c r="AA932" s="53"/>
    </row>
    <row r="933" spans="1:27" x14ac:dyDescent="0.25">
      <c r="A933" s="53" t="s">
        <v>1072</v>
      </c>
      <c r="B933" s="53" t="s">
        <v>185</v>
      </c>
      <c r="C933" s="53" t="s">
        <v>1069</v>
      </c>
      <c r="D933" s="53"/>
      <c r="E933" s="53"/>
      <c r="F933" s="53"/>
      <c r="G933" s="53"/>
      <c r="H933" s="53"/>
      <c r="I933" s="53"/>
      <c r="J933" s="53">
        <v>5</v>
      </c>
      <c r="K933" s="53" t="s">
        <v>284</v>
      </c>
      <c r="L933" s="53" t="s">
        <v>284</v>
      </c>
      <c r="M933" s="53" t="s">
        <v>284</v>
      </c>
      <c r="N933" s="53"/>
      <c r="O933" s="53"/>
      <c r="P933" s="53" t="s">
        <v>284</v>
      </c>
      <c r="Q933" s="53" t="s">
        <v>284</v>
      </c>
      <c r="R933" s="53" t="s">
        <v>284</v>
      </c>
      <c r="S933" s="53" t="s">
        <v>284</v>
      </c>
      <c r="T933" s="53" t="s">
        <v>284</v>
      </c>
      <c r="U933" s="53"/>
      <c r="V933" s="53"/>
      <c r="W933" s="53"/>
      <c r="X933" s="53"/>
      <c r="Y933" s="53"/>
      <c r="Z933" s="53"/>
      <c r="AA933" s="53"/>
    </row>
    <row r="934" spans="1:27" x14ac:dyDescent="0.25">
      <c r="A934" s="53" t="s">
        <v>1072</v>
      </c>
      <c r="B934" s="53" t="s">
        <v>186</v>
      </c>
      <c r="C934" s="53" t="s">
        <v>188</v>
      </c>
      <c r="D934" s="53"/>
      <c r="E934" s="53"/>
      <c r="F934" s="53"/>
      <c r="G934" s="53"/>
      <c r="H934" s="53"/>
      <c r="I934" s="53"/>
      <c r="J934" s="53">
        <v>15</v>
      </c>
      <c r="K934" s="53">
        <v>4</v>
      </c>
      <c r="L934" s="53" t="s">
        <v>284</v>
      </c>
      <c r="M934" s="53" t="s">
        <v>284</v>
      </c>
      <c r="N934" s="53"/>
      <c r="O934" s="53"/>
      <c r="P934" s="53" t="s">
        <v>284</v>
      </c>
      <c r="Q934" s="53" t="s">
        <v>284</v>
      </c>
      <c r="R934" s="53" t="s">
        <v>284</v>
      </c>
      <c r="S934" s="53" t="s">
        <v>284</v>
      </c>
      <c r="T934" s="53" t="s">
        <v>284</v>
      </c>
      <c r="U934" s="53"/>
      <c r="V934" s="53"/>
      <c r="W934" s="53"/>
      <c r="X934" s="53"/>
      <c r="Y934" s="53"/>
      <c r="Z934" s="53"/>
      <c r="AA934" s="53"/>
    </row>
    <row r="935" spans="1:27" x14ac:dyDescent="0.25">
      <c r="A935" s="53" t="s">
        <v>1072</v>
      </c>
      <c r="B935" s="53" t="s">
        <v>186</v>
      </c>
      <c r="C935" s="53" t="s">
        <v>189</v>
      </c>
      <c r="D935" s="53"/>
      <c r="E935" s="53"/>
      <c r="F935" s="53"/>
      <c r="G935" s="53"/>
      <c r="H935" s="53"/>
      <c r="I935" s="53"/>
      <c r="J935" s="53">
        <v>5</v>
      </c>
      <c r="K935" s="53">
        <v>6</v>
      </c>
      <c r="L935" s="53">
        <v>1</v>
      </c>
      <c r="M935" s="53" t="s">
        <v>284</v>
      </c>
      <c r="N935" s="53"/>
      <c r="O935" s="53"/>
      <c r="P935" s="53" t="s">
        <v>284</v>
      </c>
      <c r="Q935" s="53" t="s">
        <v>284</v>
      </c>
      <c r="R935" s="53" t="s">
        <v>284</v>
      </c>
      <c r="S935" s="53" t="s">
        <v>284</v>
      </c>
      <c r="T935" s="53" t="s">
        <v>284</v>
      </c>
      <c r="U935" s="53"/>
      <c r="V935" s="53"/>
      <c r="W935" s="53"/>
      <c r="X935" s="53"/>
      <c r="Y935" s="53"/>
      <c r="Z935" s="53"/>
      <c r="AA935" s="53"/>
    </row>
    <row r="936" spans="1:27" x14ac:dyDescent="0.25">
      <c r="A936" s="53" t="s">
        <v>1072</v>
      </c>
      <c r="B936" s="53" t="s">
        <v>186</v>
      </c>
      <c r="C936" s="53" t="s">
        <v>219</v>
      </c>
      <c r="D936" s="53"/>
      <c r="E936" s="53"/>
      <c r="F936" s="53"/>
      <c r="G936" s="53"/>
      <c r="H936" s="53"/>
      <c r="I936" s="53"/>
      <c r="J936" s="53" t="s">
        <v>284</v>
      </c>
      <c r="K936" s="53" t="s">
        <v>284</v>
      </c>
      <c r="L936" s="53" t="s">
        <v>284</v>
      </c>
      <c r="M936" s="53" t="s">
        <v>284</v>
      </c>
      <c r="N936" s="53"/>
      <c r="O936" s="53"/>
      <c r="P936" s="53" t="s">
        <v>284</v>
      </c>
      <c r="Q936" s="53" t="s">
        <v>284</v>
      </c>
      <c r="R936" s="53" t="s">
        <v>284</v>
      </c>
      <c r="S936" s="53" t="s">
        <v>284</v>
      </c>
      <c r="T936" s="53" t="s">
        <v>284</v>
      </c>
      <c r="U936" s="53"/>
      <c r="V936" s="53"/>
      <c r="W936" s="53"/>
      <c r="X936" s="53"/>
      <c r="Y936" s="53"/>
      <c r="Z936" s="53"/>
      <c r="AA936" s="53"/>
    </row>
    <row r="937" spans="1:27" x14ac:dyDescent="0.25">
      <c r="A937" s="53" t="s">
        <v>1072</v>
      </c>
      <c r="B937" s="53" t="s">
        <v>266</v>
      </c>
      <c r="C937" s="53" t="s">
        <v>1070</v>
      </c>
      <c r="D937" s="53"/>
      <c r="E937" s="53"/>
      <c r="F937" s="53"/>
      <c r="G937" s="53"/>
      <c r="H937" s="53"/>
      <c r="I937" s="53"/>
      <c r="J937" s="53">
        <v>19</v>
      </c>
      <c r="K937" s="53" t="s">
        <v>284</v>
      </c>
      <c r="L937" s="53" t="s">
        <v>284</v>
      </c>
      <c r="M937" s="53" t="s">
        <v>284</v>
      </c>
      <c r="N937" s="53"/>
      <c r="O937" s="53"/>
      <c r="P937" s="53" t="s">
        <v>284</v>
      </c>
      <c r="Q937" s="53" t="s">
        <v>284</v>
      </c>
      <c r="R937" s="53" t="s">
        <v>284</v>
      </c>
      <c r="S937" s="53" t="s">
        <v>284</v>
      </c>
      <c r="T937" s="53" t="s">
        <v>284</v>
      </c>
      <c r="U937" s="53"/>
      <c r="V937" s="53"/>
      <c r="W937" s="53"/>
      <c r="X937" s="53"/>
      <c r="Y937" s="53"/>
      <c r="Z937" s="53"/>
      <c r="AA937" s="53"/>
    </row>
    <row r="938" spans="1:27" x14ac:dyDescent="0.25">
      <c r="A938" s="53" t="s">
        <v>1072</v>
      </c>
      <c r="B938" s="53" t="s">
        <v>266</v>
      </c>
      <c r="C938" s="53" t="s">
        <v>1071</v>
      </c>
      <c r="D938" s="53"/>
      <c r="E938" s="53"/>
      <c r="F938" s="53"/>
      <c r="G938" s="53"/>
      <c r="H938" s="53"/>
      <c r="I938" s="53"/>
      <c r="J938" s="53">
        <v>508</v>
      </c>
      <c r="K938" s="53">
        <v>312</v>
      </c>
      <c r="L938" s="53">
        <v>19</v>
      </c>
      <c r="M938" s="53" t="s">
        <v>284</v>
      </c>
      <c r="N938" s="53"/>
      <c r="O938" s="53"/>
      <c r="P938" s="53" t="s">
        <v>284</v>
      </c>
      <c r="Q938" s="53" t="s">
        <v>284</v>
      </c>
      <c r="R938" s="53" t="s">
        <v>284</v>
      </c>
      <c r="S938" s="53" t="s">
        <v>284</v>
      </c>
      <c r="T938" s="53" t="s">
        <v>284</v>
      </c>
      <c r="U938" s="53"/>
      <c r="V938" s="53"/>
      <c r="W938" s="53"/>
      <c r="X938" s="53"/>
      <c r="Y938" s="53"/>
      <c r="Z938" s="53"/>
      <c r="AA938" s="53"/>
    </row>
    <row r="939" spans="1:27" x14ac:dyDescent="0.25">
      <c r="A939" s="55" t="s">
        <v>1072</v>
      </c>
      <c r="B939" s="55"/>
      <c r="C939" s="55" t="s">
        <v>222</v>
      </c>
      <c r="D939" s="55"/>
      <c r="E939" s="55"/>
      <c r="F939" s="55"/>
      <c r="G939" s="55"/>
      <c r="H939" s="55"/>
      <c r="I939" s="55"/>
      <c r="J939" s="55">
        <f>SUM(J929:J938)</f>
        <v>621</v>
      </c>
      <c r="K939" s="55">
        <f>SUM(K929:K938)</f>
        <v>382</v>
      </c>
      <c r="L939" s="55">
        <f>SUM(L929:L938)</f>
        <v>71</v>
      </c>
      <c r="M939" s="55">
        <f>SUM(M929:M938)</f>
        <v>43</v>
      </c>
      <c r="N939" s="55"/>
      <c r="O939" s="55"/>
      <c r="P939" s="55">
        <f>SUM(P929:P938)</f>
        <v>6</v>
      </c>
      <c r="Q939" s="55">
        <f>SUM(Q929:Q938)</f>
        <v>20</v>
      </c>
      <c r="R939" s="55">
        <f>SUM(R929:R938)</f>
        <v>20</v>
      </c>
      <c r="S939" s="55">
        <f>SUM(S929:S938)</f>
        <v>34</v>
      </c>
      <c r="T939" s="55">
        <f>SUM(T929:T938)</f>
        <v>21</v>
      </c>
      <c r="U939" s="55"/>
      <c r="V939" s="55"/>
      <c r="W939" s="55"/>
      <c r="X939" s="55"/>
      <c r="Y939" s="55"/>
      <c r="Z939" s="55"/>
      <c r="AA939" s="55"/>
    </row>
    <row r="940" spans="1:27" x14ac:dyDescent="0.25">
      <c r="A940" s="53" t="s">
        <v>208</v>
      </c>
      <c r="B940" s="53" t="s">
        <v>185</v>
      </c>
      <c r="C940" s="53" t="s">
        <v>785</v>
      </c>
      <c r="D940" s="53"/>
      <c r="E940" s="53"/>
      <c r="F940" s="53"/>
      <c r="G940" s="53"/>
      <c r="H940" s="53"/>
      <c r="I940" s="53"/>
      <c r="J940" s="53">
        <v>43</v>
      </c>
      <c r="K940" s="53">
        <v>42</v>
      </c>
      <c r="L940" s="53">
        <v>29</v>
      </c>
      <c r="M940" s="53">
        <v>39</v>
      </c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</row>
    <row r="941" spans="1:27" x14ac:dyDescent="0.25">
      <c r="A941" s="53" t="s">
        <v>208</v>
      </c>
      <c r="B941" s="53" t="s">
        <v>185</v>
      </c>
      <c r="C941" s="53" t="s">
        <v>786</v>
      </c>
      <c r="D941" s="53"/>
      <c r="E941" s="53"/>
      <c r="F941" s="53"/>
      <c r="G941" s="53"/>
      <c r="H941" s="53"/>
      <c r="I941" s="53"/>
      <c r="J941" s="53">
        <v>41</v>
      </c>
      <c r="K941" s="53">
        <v>57</v>
      </c>
      <c r="L941" s="53">
        <v>37</v>
      </c>
      <c r="M941" s="53">
        <v>38</v>
      </c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</row>
    <row r="942" spans="1:27" x14ac:dyDescent="0.25">
      <c r="A942" s="53" t="s">
        <v>208</v>
      </c>
      <c r="B942" s="53" t="s">
        <v>185</v>
      </c>
      <c r="C942" s="53" t="s">
        <v>787</v>
      </c>
      <c r="D942" s="53"/>
      <c r="E942" s="53"/>
      <c r="F942" s="53"/>
      <c r="G942" s="53"/>
      <c r="H942" s="53"/>
      <c r="I942" s="53"/>
      <c r="J942" s="53">
        <v>0</v>
      </c>
      <c r="K942" s="53">
        <v>0</v>
      </c>
      <c r="L942" s="53">
        <v>10</v>
      </c>
      <c r="M942" s="53">
        <v>7</v>
      </c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</row>
    <row r="943" spans="1:27" x14ac:dyDescent="0.25">
      <c r="A943" s="53" t="s">
        <v>208</v>
      </c>
      <c r="B943" s="53" t="s">
        <v>185</v>
      </c>
      <c r="C943" s="53" t="s">
        <v>788</v>
      </c>
      <c r="D943" s="53"/>
      <c r="E943" s="53"/>
      <c r="F943" s="53"/>
      <c r="G943" s="53"/>
      <c r="H943" s="53"/>
      <c r="I943" s="53"/>
      <c r="J943" s="53">
        <v>15</v>
      </c>
      <c r="K943" s="53">
        <v>16</v>
      </c>
      <c r="L943" s="53">
        <v>11</v>
      </c>
      <c r="M943" s="53">
        <v>16</v>
      </c>
      <c r="N943" s="53"/>
      <c r="O943" s="53"/>
      <c r="P943" s="53">
        <v>2</v>
      </c>
      <c r="Q943" s="53">
        <v>17</v>
      </c>
      <c r="R943" s="53"/>
      <c r="S943" s="53"/>
      <c r="T943" s="53"/>
      <c r="U943" s="53"/>
      <c r="V943" s="53"/>
      <c r="W943" s="53"/>
      <c r="X943" s="53"/>
      <c r="Y943" s="53"/>
      <c r="Z943" s="53"/>
      <c r="AA943" s="53"/>
    </row>
    <row r="944" spans="1:27" x14ac:dyDescent="0.25">
      <c r="A944" s="53" t="s">
        <v>208</v>
      </c>
      <c r="B944" s="53" t="s">
        <v>185</v>
      </c>
      <c r="C944" s="53" t="s">
        <v>789</v>
      </c>
      <c r="D944" s="53"/>
      <c r="E944" s="53"/>
      <c r="F944" s="53"/>
      <c r="G944" s="53"/>
      <c r="H944" s="53"/>
      <c r="I944" s="53"/>
      <c r="J944" s="53">
        <v>17</v>
      </c>
      <c r="K944" s="53">
        <v>18</v>
      </c>
      <c r="L944" s="53">
        <v>12</v>
      </c>
      <c r="M944" s="53">
        <v>27</v>
      </c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</row>
    <row r="945" spans="1:27" x14ac:dyDescent="0.25">
      <c r="A945" s="53" t="s">
        <v>208</v>
      </c>
      <c r="B945" s="53" t="s">
        <v>185</v>
      </c>
      <c r="C945" s="53" t="s">
        <v>790</v>
      </c>
      <c r="D945" s="53"/>
      <c r="E945" s="53"/>
      <c r="F945" s="53"/>
      <c r="G945" s="53"/>
      <c r="H945" s="53"/>
      <c r="I945" s="53"/>
      <c r="J945" s="53">
        <v>0</v>
      </c>
      <c r="K945" s="53">
        <v>16</v>
      </c>
      <c r="L945" s="53">
        <v>4</v>
      </c>
      <c r="M945" s="53">
        <v>16</v>
      </c>
      <c r="N945" s="53"/>
      <c r="O945" s="53"/>
      <c r="P945" s="53"/>
      <c r="Q945" s="53">
        <v>11</v>
      </c>
      <c r="R945" s="53">
        <v>4</v>
      </c>
      <c r="S945" s="53"/>
      <c r="T945" s="53"/>
      <c r="U945" s="53"/>
      <c r="V945" s="53"/>
      <c r="W945" s="53"/>
      <c r="X945" s="53"/>
      <c r="Y945" s="53"/>
      <c r="Z945" s="53"/>
      <c r="AA945" s="53"/>
    </row>
    <row r="946" spans="1:27" x14ac:dyDescent="0.25">
      <c r="A946" s="53" t="s">
        <v>208</v>
      </c>
      <c r="B946" s="53" t="s">
        <v>185</v>
      </c>
      <c r="C946" s="53" t="s">
        <v>791</v>
      </c>
      <c r="D946" s="53"/>
      <c r="E946" s="53"/>
      <c r="F946" s="53"/>
      <c r="G946" s="53"/>
      <c r="H946" s="53"/>
      <c r="I946" s="53"/>
      <c r="J946" s="53">
        <v>10</v>
      </c>
      <c r="K946" s="53">
        <v>9</v>
      </c>
      <c r="L946" s="53">
        <v>7</v>
      </c>
      <c r="M946" s="53">
        <v>22</v>
      </c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</row>
    <row r="947" spans="1:27" x14ac:dyDescent="0.25">
      <c r="A947" s="53" t="s">
        <v>208</v>
      </c>
      <c r="B947" s="53" t="s">
        <v>185</v>
      </c>
      <c r="C947" s="53" t="s">
        <v>792</v>
      </c>
      <c r="D947" s="53"/>
      <c r="E947" s="53"/>
      <c r="F947" s="53"/>
      <c r="G947" s="53"/>
      <c r="H947" s="53"/>
      <c r="I947" s="53"/>
      <c r="J947" s="53">
        <v>31</v>
      </c>
      <c r="K947" s="53">
        <v>26</v>
      </c>
      <c r="L947" s="53">
        <v>21</v>
      </c>
      <c r="M947" s="53">
        <v>35</v>
      </c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</row>
    <row r="948" spans="1:27" x14ac:dyDescent="0.25">
      <c r="A948" s="53" t="s">
        <v>208</v>
      </c>
      <c r="B948" s="53" t="s">
        <v>185</v>
      </c>
      <c r="C948" s="53" t="s">
        <v>793</v>
      </c>
      <c r="D948" s="53"/>
      <c r="E948" s="53"/>
      <c r="F948" s="53"/>
      <c r="G948" s="53"/>
      <c r="H948" s="53"/>
      <c r="I948" s="53"/>
      <c r="J948" s="53">
        <v>0</v>
      </c>
      <c r="K948" s="53">
        <v>10</v>
      </c>
      <c r="L948" s="53">
        <v>12</v>
      </c>
      <c r="M948" s="53">
        <v>17</v>
      </c>
      <c r="N948" s="53"/>
      <c r="O948" s="53"/>
      <c r="P948" s="53">
        <v>6</v>
      </c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</row>
    <row r="949" spans="1:27" x14ac:dyDescent="0.25">
      <c r="A949" s="53" t="s">
        <v>208</v>
      </c>
      <c r="B949" s="53" t="s">
        <v>186</v>
      </c>
      <c r="C949" s="53" t="s">
        <v>785</v>
      </c>
      <c r="D949" s="53"/>
      <c r="E949" s="53"/>
      <c r="F949" s="53"/>
      <c r="G949" s="53"/>
      <c r="H949" s="53"/>
      <c r="I949" s="53"/>
      <c r="J949" s="53">
        <v>8</v>
      </c>
      <c r="K949" s="53">
        <v>5</v>
      </c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</row>
    <row r="950" spans="1:27" x14ac:dyDescent="0.25">
      <c r="A950" s="53" t="s">
        <v>208</v>
      </c>
      <c r="B950" s="53" t="s">
        <v>186</v>
      </c>
      <c r="C950" s="53" t="s">
        <v>791</v>
      </c>
      <c r="D950" s="53"/>
      <c r="E950" s="53"/>
      <c r="F950" s="53"/>
      <c r="G950" s="53"/>
      <c r="H950" s="53"/>
      <c r="I950" s="53"/>
      <c r="J950" s="53">
        <v>4</v>
      </c>
      <c r="K950" s="53">
        <v>5</v>
      </c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</row>
    <row r="951" spans="1:27" x14ac:dyDescent="0.25">
      <c r="A951" s="53" t="s">
        <v>208</v>
      </c>
      <c r="B951" s="53" t="s">
        <v>186</v>
      </c>
      <c r="C951" s="53" t="s">
        <v>792</v>
      </c>
      <c r="D951" s="53"/>
      <c r="E951" s="53"/>
      <c r="F951" s="53"/>
      <c r="G951" s="53"/>
      <c r="H951" s="53"/>
      <c r="I951" s="53"/>
      <c r="J951" s="53">
        <v>10</v>
      </c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</row>
    <row r="952" spans="1:27" x14ac:dyDescent="0.25">
      <c r="A952" s="53" t="s">
        <v>208</v>
      </c>
      <c r="B952" s="53" t="s">
        <v>186</v>
      </c>
      <c r="C952" s="53" t="s">
        <v>788</v>
      </c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>
        <v>10</v>
      </c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</row>
    <row r="953" spans="1:27" x14ac:dyDescent="0.25">
      <c r="A953" s="55" t="s">
        <v>208</v>
      </c>
      <c r="B953" s="55"/>
      <c r="C953" s="55" t="s">
        <v>184</v>
      </c>
      <c r="D953" s="55"/>
      <c r="E953" s="55"/>
      <c r="F953" s="55"/>
      <c r="G953" s="55"/>
      <c r="H953" s="55"/>
      <c r="I953" s="55"/>
      <c r="J953" s="55">
        <f>SUM(J940:J952)</f>
        <v>179</v>
      </c>
      <c r="K953" s="55">
        <f>SUM(K940:K952)</f>
        <v>204</v>
      </c>
      <c r="L953" s="55">
        <f>SUM(L940:L952)</f>
        <v>143</v>
      </c>
      <c r="M953" s="55">
        <f>SUM(M940:M952)</f>
        <v>217</v>
      </c>
      <c r="N953" s="55"/>
      <c r="O953" s="55"/>
      <c r="P953" s="55">
        <f>SUM(P940:P952)</f>
        <v>18</v>
      </c>
      <c r="Q953" s="55">
        <f>SUM(Q940:Q952)</f>
        <v>28</v>
      </c>
      <c r="R953" s="55">
        <f>SUM(R940:R952)</f>
        <v>4</v>
      </c>
      <c r="S953" s="55"/>
      <c r="T953" s="55"/>
      <c r="U953" s="55"/>
      <c r="V953" s="55"/>
      <c r="W953" s="55"/>
      <c r="X953" s="55"/>
      <c r="Y953" s="55"/>
      <c r="Z953" s="55"/>
      <c r="AA953" s="55"/>
    </row>
    <row r="954" spans="1:27" x14ac:dyDescent="0.25">
      <c r="A954" t="s">
        <v>50</v>
      </c>
      <c r="B954" s="146" t="s">
        <v>185</v>
      </c>
      <c r="C954" s="146" t="s">
        <v>772</v>
      </c>
      <c r="D954" s="146"/>
      <c r="E954" s="146"/>
      <c r="F954" s="146"/>
      <c r="G954" s="146"/>
      <c r="H954" s="146"/>
      <c r="I954" s="146"/>
      <c r="J954" s="146">
        <v>38</v>
      </c>
      <c r="K954" s="146">
        <v>47</v>
      </c>
      <c r="L954" s="146">
        <v>18</v>
      </c>
      <c r="M954" s="146">
        <v>21</v>
      </c>
      <c r="N954" s="146"/>
      <c r="O954" s="146"/>
      <c r="P954" s="146">
        <v>48</v>
      </c>
      <c r="Q954" s="146">
        <v>85</v>
      </c>
      <c r="R954" s="146">
        <v>92</v>
      </c>
      <c r="S954" s="146">
        <v>115</v>
      </c>
      <c r="T954" s="146"/>
      <c r="U954" s="146"/>
      <c r="V954" s="146"/>
      <c r="W954" s="146"/>
      <c r="X954" s="146"/>
      <c r="Y954" s="146"/>
      <c r="Z954" s="146"/>
      <c r="AA954" s="146"/>
    </row>
    <row r="955" spans="1:27" ht="30" x14ac:dyDescent="0.25">
      <c r="A955" s="146" t="s">
        <v>50</v>
      </c>
      <c r="B955" s="146" t="s">
        <v>185</v>
      </c>
      <c r="C955" s="146" t="s">
        <v>773</v>
      </c>
      <c r="D955" s="146"/>
      <c r="E955" s="146"/>
      <c r="F955" s="146"/>
      <c r="G955" s="146"/>
      <c r="H955" s="146"/>
      <c r="I955" s="146"/>
      <c r="J955" s="146">
        <v>16</v>
      </c>
      <c r="K955" s="146">
        <v>51</v>
      </c>
      <c r="L955" s="146">
        <v>19</v>
      </c>
      <c r="M955" s="146">
        <v>22</v>
      </c>
      <c r="N955" s="146"/>
      <c r="O955" s="146"/>
      <c r="P955" s="146">
        <v>67</v>
      </c>
      <c r="Q955" s="146">
        <v>123</v>
      </c>
      <c r="R955" s="146">
        <v>116</v>
      </c>
      <c r="S955" s="146">
        <v>144</v>
      </c>
      <c r="T955" s="146"/>
      <c r="U955" s="146"/>
      <c r="V955" s="146"/>
      <c r="W955" s="146"/>
      <c r="X955" s="146"/>
      <c r="Y955" s="146"/>
      <c r="Z955" s="146"/>
      <c r="AA955" s="146"/>
    </row>
    <row r="956" spans="1:27" ht="30" x14ac:dyDescent="0.25">
      <c r="A956" s="146" t="s">
        <v>50</v>
      </c>
      <c r="B956" s="146" t="s">
        <v>185</v>
      </c>
      <c r="C956" s="146" t="s">
        <v>774</v>
      </c>
      <c r="D956" s="146"/>
      <c r="E956" s="146"/>
      <c r="F956" s="146"/>
      <c r="G956" s="146"/>
      <c r="H956" s="146"/>
      <c r="I956" s="146"/>
      <c r="J956" s="146">
        <v>20</v>
      </c>
      <c r="K956" s="146">
        <v>22</v>
      </c>
      <c r="L956" s="146" t="s">
        <v>778</v>
      </c>
      <c r="M956" s="146" t="s">
        <v>778</v>
      </c>
      <c r="N956" s="146"/>
      <c r="O956" s="146"/>
      <c r="P956" s="146" t="s">
        <v>778</v>
      </c>
      <c r="Q956" s="146" t="s">
        <v>778</v>
      </c>
      <c r="R956" s="146" t="s">
        <v>778</v>
      </c>
      <c r="S956" s="146" t="s">
        <v>778</v>
      </c>
      <c r="T956" s="146"/>
      <c r="U956" s="146"/>
      <c r="V956" s="146"/>
      <c r="W956" s="146"/>
      <c r="X956" s="146"/>
      <c r="Y956" s="146"/>
      <c r="Z956" s="146"/>
      <c r="AA956" s="146"/>
    </row>
    <row r="957" spans="1:27" ht="30" x14ac:dyDescent="0.25">
      <c r="A957" s="146" t="s">
        <v>50</v>
      </c>
      <c r="B957" s="146" t="s">
        <v>185</v>
      </c>
      <c r="C957" s="146" t="s">
        <v>775</v>
      </c>
      <c r="D957" s="146"/>
      <c r="E957" s="146"/>
      <c r="F957" s="146"/>
      <c r="G957" s="146"/>
      <c r="H957" s="146"/>
      <c r="I957" s="146"/>
      <c r="J957" s="146">
        <v>10</v>
      </c>
      <c r="K957" s="146" t="s">
        <v>778</v>
      </c>
      <c r="L957" s="146" t="s">
        <v>778</v>
      </c>
      <c r="M957" s="146" t="s">
        <v>778</v>
      </c>
      <c r="N957" s="146"/>
      <c r="O957" s="146"/>
      <c r="P957" s="146">
        <v>22</v>
      </c>
      <c r="Q957" s="146">
        <v>11</v>
      </c>
      <c r="R957" s="146" t="s">
        <v>778</v>
      </c>
      <c r="S957" s="146">
        <v>8</v>
      </c>
      <c r="T957" s="146"/>
      <c r="U957" s="146"/>
      <c r="V957" s="146"/>
      <c r="W957" s="146"/>
      <c r="X957" s="146"/>
      <c r="Y957" s="146"/>
      <c r="Z957" s="146"/>
      <c r="AA957" s="146"/>
    </row>
    <row r="958" spans="1:27" ht="30" x14ac:dyDescent="0.25">
      <c r="A958" s="146" t="s">
        <v>50</v>
      </c>
      <c r="B958" s="146" t="s">
        <v>186</v>
      </c>
      <c r="C958" s="146" t="s">
        <v>772</v>
      </c>
      <c r="D958" s="146"/>
      <c r="E958" s="146"/>
      <c r="F958" s="146"/>
      <c r="G958" s="146"/>
      <c r="H958" s="146"/>
      <c r="I958" s="146"/>
      <c r="J958" s="146">
        <v>25</v>
      </c>
      <c r="K958" s="146">
        <v>15</v>
      </c>
      <c r="L958" s="146" t="s">
        <v>778</v>
      </c>
      <c r="M958" s="146" t="s">
        <v>778</v>
      </c>
      <c r="N958" s="146"/>
      <c r="O958" s="146"/>
      <c r="P958" s="146" t="s">
        <v>778</v>
      </c>
      <c r="Q958" s="146" t="s">
        <v>778</v>
      </c>
      <c r="R958" s="146" t="s">
        <v>778</v>
      </c>
      <c r="S958" s="146" t="s">
        <v>778</v>
      </c>
      <c r="T958" s="146"/>
      <c r="U958" s="146"/>
      <c r="V958" s="146"/>
      <c r="W958" s="146"/>
      <c r="X958" s="146"/>
      <c r="Y958" s="146"/>
      <c r="Z958" s="146"/>
      <c r="AA958" s="146"/>
    </row>
    <row r="959" spans="1:27" ht="30" x14ac:dyDescent="0.25">
      <c r="A959" s="146" t="s">
        <v>50</v>
      </c>
      <c r="B959" s="146" t="s">
        <v>186</v>
      </c>
      <c r="C959" s="146" t="s">
        <v>776</v>
      </c>
      <c r="D959" s="146"/>
      <c r="E959" s="146"/>
      <c r="F959" s="146"/>
      <c r="G959" s="146"/>
      <c r="H959" s="146"/>
      <c r="I959" s="146"/>
      <c r="J959" s="146">
        <v>55</v>
      </c>
      <c r="K959" s="146">
        <v>48</v>
      </c>
      <c r="L959" s="146" t="s">
        <v>778</v>
      </c>
      <c r="M959" s="146" t="s">
        <v>778</v>
      </c>
      <c r="N959" s="146"/>
      <c r="O959" s="146"/>
      <c r="P959" s="146" t="s">
        <v>778</v>
      </c>
      <c r="Q959" s="146" t="s">
        <v>778</v>
      </c>
      <c r="R959" s="146" t="s">
        <v>778</v>
      </c>
      <c r="S959" s="146" t="s">
        <v>778</v>
      </c>
      <c r="T959" s="146"/>
      <c r="U959" s="146"/>
      <c r="V959" s="146"/>
      <c r="W959" s="146"/>
      <c r="X959" s="146"/>
      <c r="Y959" s="146"/>
      <c r="Z959" s="146"/>
      <c r="AA959" s="146"/>
    </row>
    <row r="960" spans="1:27" x14ac:dyDescent="0.25">
      <c r="A960" s="173" t="s">
        <v>50</v>
      </c>
      <c r="B960" s="170"/>
      <c r="C960" s="170" t="s">
        <v>184</v>
      </c>
      <c r="D960" s="170"/>
      <c r="E960" s="170"/>
      <c r="F960" s="170"/>
      <c r="G960" s="170"/>
      <c r="H960" s="170"/>
      <c r="I960" s="170"/>
      <c r="J960" s="170">
        <v>164</v>
      </c>
      <c r="K960" s="170">
        <v>183</v>
      </c>
      <c r="L960" s="170">
        <v>37</v>
      </c>
      <c r="M960" s="170">
        <v>43</v>
      </c>
      <c r="N960" s="170"/>
      <c r="O960" s="170"/>
      <c r="P960" s="170">
        <v>137</v>
      </c>
      <c r="Q960" s="170">
        <v>219</v>
      </c>
      <c r="R960" s="170">
        <v>208</v>
      </c>
      <c r="S960" s="170">
        <v>267</v>
      </c>
      <c r="T960" s="170"/>
      <c r="U960" s="170"/>
      <c r="V960" s="170"/>
      <c r="W960" s="170"/>
      <c r="X960" s="170"/>
      <c r="Y960" s="170"/>
      <c r="Z960" s="170"/>
      <c r="AA960" s="170"/>
    </row>
    <row r="961" spans="1:27" x14ac:dyDescent="0.25">
      <c r="A961" s="146" t="s">
        <v>51</v>
      </c>
      <c r="B961" s="146" t="s">
        <v>185</v>
      </c>
      <c r="C961" s="146" t="s">
        <v>188</v>
      </c>
      <c r="D961" s="146"/>
      <c r="E961" s="146"/>
      <c r="F961" s="146"/>
      <c r="G961" s="146"/>
      <c r="H961" s="146"/>
      <c r="I961" s="146"/>
      <c r="J961" s="146">
        <v>5</v>
      </c>
      <c r="K961" s="146">
        <v>22</v>
      </c>
      <c r="L961" s="146">
        <v>15</v>
      </c>
      <c r="M961" s="146">
        <v>32</v>
      </c>
      <c r="N961" s="146"/>
      <c r="O961" s="146"/>
      <c r="P961" s="146">
        <v>2</v>
      </c>
      <c r="Q961" s="146">
        <v>20</v>
      </c>
      <c r="R961" s="146">
        <v>21</v>
      </c>
      <c r="S961" s="146">
        <v>22</v>
      </c>
      <c r="T961" s="146"/>
      <c r="U961" s="146"/>
      <c r="V961" s="146"/>
      <c r="W961" s="146"/>
      <c r="X961" s="146"/>
      <c r="Y961" s="146"/>
      <c r="Z961" s="146"/>
      <c r="AA961" s="146"/>
    </row>
    <row r="962" spans="1:27" x14ac:dyDescent="0.25">
      <c r="A962" s="146" t="s">
        <v>51</v>
      </c>
      <c r="B962" s="146" t="s">
        <v>185</v>
      </c>
      <c r="C962" s="146" t="s">
        <v>470</v>
      </c>
      <c r="D962" s="146"/>
      <c r="E962" s="146"/>
      <c r="F962" s="146"/>
      <c r="G962" s="146"/>
      <c r="H962" s="146"/>
      <c r="I962" s="146"/>
      <c r="J962" s="146">
        <v>6</v>
      </c>
      <c r="K962" s="146">
        <v>50</v>
      </c>
      <c r="L962" s="146">
        <v>35</v>
      </c>
      <c r="M962" s="146">
        <v>33</v>
      </c>
      <c r="N962" s="146"/>
      <c r="O962" s="146"/>
      <c r="P962" s="146"/>
      <c r="Q962" s="146">
        <v>29</v>
      </c>
      <c r="R962" s="146">
        <v>23</v>
      </c>
      <c r="S962" s="146">
        <v>33</v>
      </c>
      <c r="T962" s="146"/>
      <c r="U962" s="146"/>
      <c r="V962" s="146"/>
      <c r="W962" s="146"/>
      <c r="X962" s="146"/>
      <c r="Y962" s="146"/>
      <c r="Z962" s="146"/>
      <c r="AA962" s="146"/>
    </row>
    <row r="963" spans="1:27" x14ac:dyDescent="0.25">
      <c r="A963" s="146" t="s">
        <v>51</v>
      </c>
      <c r="B963" s="146" t="s">
        <v>185</v>
      </c>
      <c r="C963" s="146" t="s">
        <v>245</v>
      </c>
      <c r="D963" s="146"/>
      <c r="E963" s="146"/>
      <c r="F963" s="146"/>
      <c r="G963" s="146"/>
      <c r="H963" s="146"/>
      <c r="I963" s="146"/>
      <c r="J963" s="146">
        <v>19</v>
      </c>
      <c r="K963" s="146">
        <v>15</v>
      </c>
      <c r="L963" s="146">
        <v>13</v>
      </c>
      <c r="M963" s="146">
        <v>10</v>
      </c>
      <c r="N963" s="146"/>
      <c r="O963" s="146"/>
      <c r="P963" s="146"/>
      <c r="Q963" s="146"/>
      <c r="R963" s="146"/>
      <c r="S963" s="146"/>
      <c r="T963" s="146"/>
      <c r="U963" s="146"/>
      <c r="V963" s="146">
        <v>9</v>
      </c>
      <c r="W963" s="146">
        <v>10</v>
      </c>
      <c r="X963" s="146">
        <v>10</v>
      </c>
      <c r="Y963" s="146">
        <v>4</v>
      </c>
      <c r="Z963" s="146"/>
      <c r="AA963" s="146"/>
    </row>
    <row r="964" spans="1:27" x14ac:dyDescent="0.25">
      <c r="A964" s="146" t="s">
        <v>51</v>
      </c>
      <c r="B964" s="146" t="s">
        <v>185</v>
      </c>
      <c r="C964" s="146" t="s">
        <v>246</v>
      </c>
      <c r="D964" s="146"/>
      <c r="E964" s="146"/>
      <c r="F964" s="146"/>
      <c r="G964" s="146"/>
      <c r="H964" s="146"/>
      <c r="I964" s="146"/>
      <c r="J964" s="146">
        <v>9</v>
      </c>
      <c r="K964" s="146">
        <v>29</v>
      </c>
      <c r="L964" s="146">
        <v>31</v>
      </c>
      <c r="M964" s="146">
        <v>23</v>
      </c>
      <c r="N964" s="146"/>
      <c r="O964" s="146"/>
      <c r="P964" s="146">
        <v>4</v>
      </c>
      <c r="Q964" s="146">
        <v>44</v>
      </c>
      <c r="R964" s="146">
        <v>46</v>
      </c>
      <c r="S964" s="146">
        <v>35</v>
      </c>
      <c r="T964" s="146"/>
      <c r="U964" s="146"/>
      <c r="V964" s="146"/>
      <c r="W964" s="146"/>
      <c r="X964" s="146"/>
      <c r="Y964" s="146"/>
      <c r="Z964" s="146"/>
      <c r="AA964" s="146"/>
    </row>
    <row r="965" spans="1:27" ht="30" x14ac:dyDescent="0.25">
      <c r="A965" s="146" t="s">
        <v>51</v>
      </c>
      <c r="B965" s="146" t="s">
        <v>185</v>
      </c>
      <c r="C965" s="146" t="s">
        <v>475</v>
      </c>
      <c r="D965" s="146"/>
      <c r="E965" s="146"/>
      <c r="F965" s="146"/>
      <c r="G965" s="146"/>
      <c r="H965" s="146"/>
      <c r="I965" s="146"/>
      <c r="J965" s="146">
        <v>6</v>
      </c>
      <c r="K965" s="146">
        <v>29</v>
      </c>
      <c r="L965" s="146">
        <v>17</v>
      </c>
      <c r="M965" s="146">
        <v>15</v>
      </c>
      <c r="N965" s="146"/>
      <c r="O965" s="146"/>
      <c r="P965" s="146"/>
      <c r="Q965" s="146"/>
      <c r="R965" s="146"/>
      <c r="S965" s="146"/>
      <c r="T965" s="146"/>
      <c r="U965" s="146"/>
      <c r="V965" s="146">
        <v>3</v>
      </c>
      <c r="W965" s="146">
        <v>5</v>
      </c>
      <c r="X965" s="146">
        <v>4</v>
      </c>
      <c r="Y965" s="146">
        <v>9</v>
      </c>
      <c r="Z965" s="146"/>
      <c r="AA965" s="146"/>
    </row>
    <row r="966" spans="1:27" x14ac:dyDescent="0.25">
      <c r="A966" s="146" t="s">
        <v>51</v>
      </c>
      <c r="B966" s="146" t="s">
        <v>185</v>
      </c>
      <c r="C966" s="146" t="s">
        <v>189</v>
      </c>
      <c r="D966" s="146"/>
      <c r="E966" s="146"/>
      <c r="F966" s="146"/>
      <c r="G966" s="146"/>
      <c r="H966" s="146"/>
      <c r="I966" s="146"/>
      <c r="J966" s="146">
        <v>2</v>
      </c>
      <c r="K966" s="146">
        <v>4</v>
      </c>
      <c r="L966" s="146">
        <v>4</v>
      </c>
      <c r="M966" s="146">
        <v>11</v>
      </c>
      <c r="N966" s="146"/>
      <c r="O966" s="146"/>
      <c r="P966" s="146">
        <v>1</v>
      </c>
      <c r="Q966" s="146">
        <v>5</v>
      </c>
      <c r="R966" s="146">
        <v>5</v>
      </c>
      <c r="S966" s="146">
        <v>10</v>
      </c>
      <c r="T966" s="146"/>
      <c r="U966" s="146"/>
      <c r="V966" s="146"/>
      <c r="W966" s="146"/>
      <c r="X966" s="146"/>
      <c r="Y966" s="146"/>
      <c r="Z966" s="146"/>
      <c r="AA966" s="146"/>
    </row>
    <row r="967" spans="1:27" x14ac:dyDescent="0.25">
      <c r="A967" s="146" t="s">
        <v>51</v>
      </c>
      <c r="B967" s="146" t="s">
        <v>185</v>
      </c>
      <c r="C967" s="146" t="s">
        <v>227</v>
      </c>
      <c r="D967" s="146"/>
      <c r="E967" s="146"/>
      <c r="F967" s="146"/>
      <c r="G967" s="146"/>
      <c r="H967" s="146"/>
      <c r="I967" s="146"/>
      <c r="J967" s="146">
        <v>10</v>
      </c>
      <c r="K967" s="146">
        <v>16</v>
      </c>
      <c r="L967" s="146"/>
      <c r="M967" s="146">
        <v>10</v>
      </c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</row>
    <row r="968" spans="1:27" ht="30" x14ac:dyDescent="0.25">
      <c r="A968" s="146" t="s">
        <v>51</v>
      </c>
      <c r="B968" s="146" t="s">
        <v>185</v>
      </c>
      <c r="C968" s="146" t="s">
        <v>272</v>
      </c>
      <c r="D968" s="146"/>
      <c r="E968" s="146"/>
      <c r="F968" s="146"/>
      <c r="G968" s="146"/>
      <c r="H968" s="146"/>
      <c r="I968" s="146"/>
      <c r="J968" s="146">
        <v>2</v>
      </c>
      <c r="K968" s="146">
        <v>2</v>
      </c>
      <c r="L968" s="146"/>
      <c r="M968" s="146">
        <v>4</v>
      </c>
      <c r="N968" s="146"/>
      <c r="O968" s="146"/>
      <c r="P968" s="146">
        <v>1</v>
      </c>
      <c r="Q968" s="146">
        <v>3</v>
      </c>
      <c r="R968" s="146">
        <v>2</v>
      </c>
      <c r="S968" s="146">
        <v>6</v>
      </c>
      <c r="T968" s="146"/>
      <c r="U968" s="146"/>
      <c r="V968" s="146"/>
      <c r="W968" s="146"/>
      <c r="X968" s="146"/>
      <c r="Y968" s="146"/>
      <c r="Z968" s="146"/>
      <c r="AA968" s="146"/>
    </row>
    <row r="969" spans="1:27" x14ac:dyDescent="0.25">
      <c r="A969" s="146" t="s">
        <v>51</v>
      </c>
      <c r="B969" s="146" t="s">
        <v>186</v>
      </c>
      <c r="C969" s="146" t="s">
        <v>245</v>
      </c>
      <c r="D969" s="146"/>
      <c r="E969" s="146"/>
      <c r="F969" s="146"/>
      <c r="G969" s="146"/>
      <c r="H969" s="146"/>
      <c r="I969" s="146"/>
      <c r="J969" s="146">
        <v>9</v>
      </c>
      <c r="K969" s="146">
        <v>15</v>
      </c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</row>
    <row r="970" spans="1:27" ht="30" x14ac:dyDescent="0.25">
      <c r="A970" s="146" t="s">
        <v>51</v>
      </c>
      <c r="B970" s="146" t="s">
        <v>186</v>
      </c>
      <c r="C970" s="146" t="s">
        <v>475</v>
      </c>
      <c r="D970" s="146"/>
      <c r="E970" s="146"/>
      <c r="F970" s="146"/>
      <c r="G970" s="146"/>
      <c r="H970" s="146"/>
      <c r="I970" s="146"/>
      <c r="J970" s="146">
        <v>5</v>
      </c>
      <c r="K970" s="146">
        <v>2</v>
      </c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</row>
    <row r="971" spans="1:27" x14ac:dyDescent="0.25">
      <c r="A971" s="146" t="s">
        <v>51</v>
      </c>
      <c r="B971" s="146" t="s">
        <v>266</v>
      </c>
      <c r="C971" s="146" t="s">
        <v>392</v>
      </c>
      <c r="D971" s="146"/>
      <c r="E971" s="146"/>
      <c r="F971" s="146"/>
      <c r="G971" s="146"/>
      <c r="H971" s="146"/>
      <c r="I971" s="146"/>
      <c r="J971" s="146">
        <v>7</v>
      </c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</row>
    <row r="972" spans="1:27" x14ac:dyDescent="0.25">
      <c r="A972" s="170" t="s">
        <v>51</v>
      </c>
      <c r="B972" s="170"/>
      <c r="C972" s="170" t="s">
        <v>184</v>
      </c>
      <c r="D972" s="170"/>
      <c r="E972" s="170"/>
      <c r="F972" s="170"/>
      <c r="G972" s="170"/>
      <c r="H972" s="170"/>
      <c r="I972" s="170"/>
      <c r="J972" s="170">
        <f>SUM(J961:J971)</f>
        <v>80</v>
      </c>
      <c r="K972" s="170">
        <f>SUM(K961:K971)</f>
        <v>184</v>
      </c>
      <c r="L972" s="170">
        <f>SUM(L961:L971)</f>
        <v>115</v>
      </c>
      <c r="M972" s="170">
        <f>SUM(M961:M971)</f>
        <v>138</v>
      </c>
      <c r="N972" s="170"/>
      <c r="O972" s="170"/>
      <c r="P972" s="170">
        <f>SUM(P961:P971)</f>
        <v>8</v>
      </c>
      <c r="Q972" s="170">
        <f>SUM(Q961:Q971)</f>
        <v>101</v>
      </c>
      <c r="R972" s="170">
        <f>SUM(R961:R971)</f>
        <v>97</v>
      </c>
      <c r="S972" s="170">
        <f>SUM(S961:S971)</f>
        <v>106</v>
      </c>
      <c r="T972" s="170"/>
      <c r="U972" s="170"/>
      <c r="V972" s="170">
        <f>SUM(V961:V971)</f>
        <v>12</v>
      </c>
      <c r="W972" s="170">
        <f>SUM(W961:W971)</f>
        <v>15</v>
      </c>
      <c r="X972" s="170">
        <f>SUM(X961:X971)</f>
        <v>14</v>
      </c>
      <c r="Y972" s="170">
        <f>SUM(Y961:Y971)</f>
        <v>13</v>
      </c>
      <c r="Z972" s="170"/>
      <c r="AA972" s="170"/>
    </row>
    <row r="973" spans="1:27" ht="15.75" x14ac:dyDescent="0.25">
      <c r="A973" s="14"/>
      <c r="B973" s="43"/>
    </row>
    <row r="974" spans="1:27" ht="15.75" x14ac:dyDescent="0.25">
      <c r="A974" s="14" t="s">
        <v>52</v>
      </c>
      <c r="B974" s="43"/>
    </row>
    <row r="975" spans="1:27" x14ac:dyDescent="0.25">
      <c r="A975" s="146" t="s">
        <v>1081</v>
      </c>
      <c r="B975" s="146" t="s">
        <v>185</v>
      </c>
      <c r="C975" s="146" t="s">
        <v>277</v>
      </c>
      <c r="D975" s="146"/>
      <c r="E975" s="146"/>
      <c r="F975" s="146"/>
      <c r="G975" s="146"/>
      <c r="H975" s="146"/>
      <c r="I975" s="146"/>
      <c r="J975" s="146" t="s">
        <v>1079</v>
      </c>
      <c r="K975" s="146" t="s">
        <v>1080</v>
      </c>
      <c r="L975" s="146">
        <v>73</v>
      </c>
      <c r="M975" s="146" t="s">
        <v>224</v>
      </c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</row>
    <row r="976" spans="1:27" x14ac:dyDescent="0.25">
      <c r="A976" s="146" t="s">
        <v>1081</v>
      </c>
      <c r="B976" s="146" t="s">
        <v>185</v>
      </c>
      <c r="C976" s="146" t="s">
        <v>227</v>
      </c>
      <c r="D976" s="146"/>
      <c r="E976" s="146"/>
      <c r="F976" s="146"/>
      <c r="G976" s="146"/>
      <c r="H976" s="146"/>
      <c r="I976" s="146"/>
      <c r="J976" s="146">
        <v>77</v>
      </c>
      <c r="K976" s="146">
        <v>120</v>
      </c>
      <c r="L976" s="146">
        <v>107</v>
      </c>
      <c r="M976" s="146">
        <v>88</v>
      </c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</row>
    <row r="977" spans="1:27" x14ac:dyDescent="0.25">
      <c r="A977" s="146" t="s">
        <v>1081</v>
      </c>
      <c r="B977" s="146" t="s">
        <v>185</v>
      </c>
      <c r="C977" s="146" t="s">
        <v>188</v>
      </c>
      <c r="D977" s="146"/>
      <c r="E977" s="146"/>
      <c r="F977" s="146"/>
      <c r="G977" s="146"/>
      <c r="H977" s="146"/>
      <c r="I977" s="146"/>
      <c r="J977" s="146">
        <v>34</v>
      </c>
      <c r="K977" s="146">
        <v>40</v>
      </c>
      <c r="L977" s="146">
        <v>27</v>
      </c>
      <c r="M977" s="146">
        <v>58</v>
      </c>
      <c r="N977" s="146"/>
      <c r="O977" s="146"/>
      <c r="P977" s="146">
        <v>2</v>
      </c>
      <c r="Q977" s="146">
        <v>79</v>
      </c>
      <c r="R977" s="146">
        <v>102</v>
      </c>
      <c r="S977" s="146">
        <v>128</v>
      </c>
      <c r="T977" s="146">
        <v>93</v>
      </c>
      <c r="U977" s="146"/>
      <c r="V977" s="146"/>
      <c r="W977" s="146"/>
      <c r="X977" s="146"/>
      <c r="Y977" s="146"/>
      <c r="Z977" s="146"/>
      <c r="AA977" s="146"/>
    </row>
    <row r="978" spans="1:27" x14ac:dyDescent="0.25">
      <c r="A978" s="146" t="s">
        <v>1081</v>
      </c>
      <c r="B978" s="146" t="s">
        <v>185</v>
      </c>
      <c r="C978" s="146" t="s">
        <v>189</v>
      </c>
      <c r="D978" s="146"/>
      <c r="E978" s="146"/>
      <c r="F978" s="146"/>
      <c r="G978" s="146"/>
      <c r="H978" s="146"/>
      <c r="I978" s="146"/>
      <c r="J978" s="146">
        <v>42</v>
      </c>
      <c r="K978" s="146">
        <v>20</v>
      </c>
      <c r="L978" s="146">
        <v>19</v>
      </c>
      <c r="M978" s="146">
        <v>0</v>
      </c>
      <c r="N978" s="146"/>
      <c r="O978" s="146"/>
      <c r="P978" s="146">
        <v>7</v>
      </c>
      <c r="Q978" s="146">
        <v>25</v>
      </c>
      <c r="R978" s="146">
        <v>51</v>
      </c>
      <c r="S978" s="146">
        <v>47</v>
      </c>
      <c r="T978" s="146">
        <v>33</v>
      </c>
      <c r="U978" s="146"/>
      <c r="V978" s="146"/>
      <c r="W978" s="146"/>
      <c r="X978" s="146"/>
      <c r="Y978" s="146"/>
      <c r="Z978" s="146"/>
      <c r="AA978" s="146"/>
    </row>
    <row r="979" spans="1:27" x14ac:dyDescent="0.25">
      <c r="A979" s="146" t="s">
        <v>1081</v>
      </c>
      <c r="B979" s="146" t="s">
        <v>185</v>
      </c>
      <c r="C979" s="146" t="s">
        <v>190</v>
      </c>
      <c r="D979" s="146"/>
      <c r="E979" s="146"/>
      <c r="F979" s="146"/>
      <c r="G979" s="146"/>
      <c r="H979" s="146"/>
      <c r="I979" s="146"/>
      <c r="J979" s="146">
        <v>15</v>
      </c>
      <c r="K979" s="146">
        <v>50</v>
      </c>
      <c r="L979" s="146">
        <v>82</v>
      </c>
      <c r="M979" s="146">
        <v>70</v>
      </c>
      <c r="N979" s="146"/>
      <c r="O979" s="146"/>
      <c r="P979" s="146">
        <v>5</v>
      </c>
      <c r="Q979" s="146">
        <v>87</v>
      </c>
      <c r="R979" s="146">
        <v>153</v>
      </c>
      <c r="S979" s="146">
        <v>167</v>
      </c>
      <c r="T979" s="146">
        <v>165</v>
      </c>
      <c r="U979" s="146"/>
      <c r="V979" s="146"/>
      <c r="W979" s="146"/>
      <c r="X979" s="146"/>
      <c r="Y979" s="146"/>
      <c r="Z979" s="146"/>
      <c r="AA979" s="146"/>
    </row>
    <row r="980" spans="1:27" x14ac:dyDescent="0.25">
      <c r="A980" s="146" t="s">
        <v>1081</v>
      </c>
      <c r="B980" s="146" t="s">
        <v>185</v>
      </c>
      <c r="C980" s="146" t="s">
        <v>257</v>
      </c>
      <c r="D980" s="146"/>
      <c r="E980" s="146"/>
      <c r="F980" s="146"/>
      <c r="G980" s="146"/>
      <c r="H980" s="146"/>
      <c r="I980" s="146"/>
      <c r="J980" s="146">
        <v>28</v>
      </c>
      <c r="K980" s="146">
        <v>22</v>
      </c>
      <c r="L980" s="146">
        <v>15</v>
      </c>
      <c r="M980" s="146">
        <v>17</v>
      </c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</row>
    <row r="981" spans="1:27" x14ac:dyDescent="0.25">
      <c r="A981" s="146" t="s">
        <v>1081</v>
      </c>
      <c r="B981" s="146" t="s">
        <v>185</v>
      </c>
      <c r="C981" s="146" t="s">
        <v>244</v>
      </c>
      <c r="D981" s="146"/>
      <c r="E981" s="146"/>
      <c r="F981" s="146"/>
      <c r="G981" s="146"/>
      <c r="H981" s="146"/>
      <c r="I981" s="146"/>
      <c r="J981" s="146">
        <v>7</v>
      </c>
      <c r="K981" s="146">
        <v>13</v>
      </c>
      <c r="L981" s="146">
        <v>19</v>
      </c>
      <c r="M981" s="146">
        <v>19</v>
      </c>
      <c r="N981" s="146"/>
      <c r="O981" s="146"/>
      <c r="P981" s="146">
        <v>1</v>
      </c>
      <c r="Q981" s="146">
        <v>8</v>
      </c>
      <c r="R981" s="146">
        <v>13</v>
      </c>
      <c r="S981" s="146">
        <v>20</v>
      </c>
      <c r="T981" s="146" t="str">
        <f>T983</f>
        <v>-</v>
      </c>
      <c r="U981" s="146"/>
      <c r="V981" s="146"/>
      <c r="W981" s="146"/>
      <c r="X981" s="146"/>
      <c r="Y981" s="146"/>
      <c r="Z981" s="146"/>
      <c r="AA981" s="146"/>
    </row>
    <row r="982" spans="1:27" x14ac:dyDescent="0.25">
      <c r="A982" s="146" t="s">
        <v>1081</v>
      </c>
      <c r="B982" s="146" t="s">
        <v>185</v>
      </c>
      <c r="C982" s="146" t="s">
        <v>1076</v>
      </c>
      <c r="D982" s="146"/>
      <c r="E982" s="146"/>
      <c r="F982" s="146"/>
      <c r="G982" s="146"/>
      <c r="H982" s="146"/>
      <c r="I982" s="146"/>
      <c r="J982" s="146">
        <v>54</v>
      </c>
      <c r="K982" s="146">
        <v>38</v>
      </c>
      <c r="L982" s="146">
        <v>23</v>
      </c>
      <c r="M982" s="146">
        <v>14</v>
      </c>
      <c r="N982" s="146"/>
      <c r="O982" s="146"/>
      <c r="P982" s="146">
        <v>7</v>
      </c>
      <c r="Q982" s="146">
        <v>22</v>
      </c>
      <c r="R982" s="146">
        <v>38</v>
      </c>
      <c r="S982" s="146">
        <v>39</v>
      </c>
      <c r="T982" s="146">
        <v>0</v>
      </c>
      <c r="U982" s="146"/>
      <c r="V982" s="146"/>
      <c r="W982" s="146"/>
      <c r="X982" s="146"/>
      <c r="Y982" s="146"/>
      <c r="Z982" s="146"/>
      <c r="AA982" s="146"/>
    </row>
    <row r="983" spans="1:27" x14ac:dyDescent="0.25">
      <c r="A983" s="146" t="s">
        <v>1081</v>
      </c>
      <c r="B983" s="146" t="s">
        <v>185</v>
      </c>
      <c r="C983" s="146" t="s">
        <v>260</v>
      </c>
      <c r="D983" s="146"/>
      <c r="E983" s="146"/>
      <c r="F983" s="146"/>
      <c r="G983" s="146"/>
      <c r="H983" s="146"/>
      <c r="I983" s="146"/>
      <c r="J983" s="146">
        <v>19</v>
      </c>
      <c r="K983" s="146">
        <v>28</v>
      </c>
      <c r="L983" s="146">
        <v>82</v>
      </c>
      <c r="M983" s="146">
        <v>67</v>
      </c>
      <c r="N983" s="146"/>
      <c r="O983" s="146"/>
      <c r="P983" s="146">
        <v>1</v>
      </c>
      <c r="Q983" s="146" t="s">
        <v>284</v>
      </c>
      <c r="R983" s="146" t="s">
        <v>284</v>
      </c>
      <c r="S983" s="146" t="s">
        <v>284</v>
      </c>
      <c r="T983" s="146" t="s">
        <v>284</v>
      </c>
      <c r="U983" s="146"/>
      <c r="V983" s="146"/>
      <c r="W983" s="146"/>
      <c r="X983" s="146"/>
      <c r="Y983" s="146"/>
      <c r="Z983" s="146"/>
      <c r="AA983" s="146"/>
    </row>
    <row r="984" spans="1:27" x14ac:dyDescent="0.25">
      <c r="A984" s="146" t="s">
        <v>1081</v>
      </c>
      <c r="B984" s="146" t="s">
        <v>185</v>
      </c>
      <c r="C984" s="146" t="s">
        <v>249</v>
      </c>
      <c r="D984" s="146"/>
      <c r="E984" s="146"/>
      <c r="F984" s="146"/>
      <c r="G984" s="146"/>
      <c r="H984" s="146"/>
      <c r="I984" s="146"/>
      <c r="J984" s="146">
        <v>30</v>
      </c>
      <c r="K984" s="146">
        <v>69</v>
      </c>
      <c r="L984" s="146">
        <v>45</v>
      </c>
      <c r="M984" s="146">
        <v>0</v>
      </c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</row>
    <row r="985" spans="1:27" x14ac:dyDescent="0.25">
      <c r="A985" s="146" t="s">
        <v>1081</v>
      </c>
      <c r="B985" s="146" t="s">
        <v>266</v>
      </c>
      <c r="C985" s="146" t="s">
        <v>341</v>
      </c>
      <c r="D985" s="146"/>
      <c r="E985" s="146"/>
      <c r="F985" s="146"/>
      <c r="G985" s="146"/>
      <c r="H985" s="146"/>
      <c r="I985" s="146"/>
      <c r="J985" s="146">
        <v>361</v>
      </c>
      <c r="K985" s="146">
        <v>892</v>
      </c>
      <c r="L985" s="146">
        <v>316</v>
      </c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</row>
    <row r="986" spans="1:27" x14ac:dyDescent="0.25">
      <c r="A986" s="146" t="s">
        <v>1081</v>
      </c>
      <c r="B986" s="146" t="s">
        <v>186</v>
      </c>
      <c r="C986" s="146" t="s">
        <v>277</v>
      </c>
      <c r="D986" s="146"/>
      <c r="E986" s="146"/>
      <c r="F986" s="146"/>
      <c r="G986" s="146"/>
      <c r="H986" s="146"/>
      <c r="I986" s="146"/>
      <c r="J986" s="146" t="s">
        <v>229</v>
      </c>
      <c r="K986" s="146" t="s">
        <v>857</v>
      </c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</row>
    <row r="987" spans="1:27" x14ac:dyDescent="0.25">
      <c r="A987" s="146" t="s">
        <v>1081</v>
      </c>
      <c r="B987" s="146" t="s">
        <v>186</v>
      </c>
      <c r="C987" s="146" t="s">
        <v>227</v>
      </c>
      <c r="D987" s="146"/>
      <c r="E987" s="146"/>
      <c r="F987" s="146"/>
      <c r="G987" s="146"/>
      <c r="H987" s="146"/>
      <c r="I987" s="146"/>
      <c r="J987" s="146">
        <v>17</v>
      </c>
      <c r="K987" s="146">
        <v>13</v>
      </c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</row>
    <row r="988" spans="1:27" x14ac:dyDescent="0.25">
      <c r="A988" s="146" t="s">
        <v>1081</v>
      </c>
      <c r="B988" s="146" t="s">
        <v>186</v>
      </c>
      <c r="C988" s="146" t="s">
        <v>188</v>
      </c>
      <c r="D988" s="146"/>
      <c r="E988" s="146"/>
      <c r="F988" s="146"/>
      <c r="G988" s="146"/>
      <c r="H988" s="146"/>
      <c r="I988" s="146"/>
      <c r="J988" s="146">
        <v>22</v>
      </c>
      <c r="K988" s="146">
        <v>13</v>
      </c>
      <c r="L988" s="146"/>
      <c r="M988" s="146"/>
      <c r="N988" s="146"/>
      <c r="O988" s="146"/>
      <c r="P988" s="146">
        <v>11</v>
      </c>
      <c r="Q988" s="146">
        <v>6</v>
      </c>
      <c r="R988" s="146">
        <v>4</v>
      </c>
      <c r="S988" s="146"/>
      <c r="T988" s="146"/>
      <c r="U988" s="146"/>
      <c r="V988" s="146"/>
      <c r="W988" s="146"/>
      <c r="X988" s="146"/>
      <c r="Y988" s="146"/>
      <c r="Z988" s="146"/>
      <c r="AA988" s="146"/>
    </row>
    <row r="989" spans="1:27" x14ac:dyDescent="0.25">
      <c r="A989" s="146" t="s">
        <v>1081</v>
      </c>
      <c r="B989" s="146" t="s">
        <v>186</v>
      </c>
      <c r="C989" s="146" t="s">
        <v>189</v>
      </c>
      <c r="D989" s="146"/>
      <c r="E989" s="146"/>
      <c r="F989" s="146"/>
      <c r="G989" s="146"/>
      <c r="H989" s="146"/>
      <c r="I989" s="146"/>
      <c r="J989" s="146">
        <v>9</v>
      </c>
      <c r="K989" s="146">
        <v>0</v>
      </c>
      <c r="L989" s="146"/>
      <c r="M989" s="146"/>
      <c r="N989" s="146"/>
      <c r="O989" s="146"/>
      <c r="P989" s="146">
        <v>2</v>
      </c>
      <c r="Q989" s="146">
        <v>0</v>
      </c>
      <c r="R989" s="146">
        <v>0</v>
      </c>
      <c r="S989" s="146"/>
      <c r="T989" s="146"/>
      <c r="U989" s="146"/>
      <c r="V989" s="146"/>
      <c r="W989" s="146"/>
      <c r="X989" s="146"/>
      <c r="Y989" s="146"/>
      <c r="Z989" s="146"/>
      <c r="AA989" s="146"/>
    </row>
    <row r="990" spans="1:27" x14ac:dyDescent="0.25">
      <c r="A990" s="146" t="s">
        <v>1081</v>
      </c>
      <c r="B990" s="146" t="s">
        <v>186</v>
      </c>
      <c r="C990" s="146" t="s">
        <v>190</v>
      </c>
      <c r="D990" s="146"/>
      <c r="E990" s="146"/>
      <c r="F990" s="146"/>
      <c r="G990" s="146"/>
      <c r="H990" s="146"/>
      <c r="I990" s="146"/>
      <c r="J990" s="146">
        <v>20</v>
      </c>
      <c r="K990" s="146">
        <v>5</v>
      </c>
      <c r="L990" s="146"/>
      <c r="M990" s="146"/>
      <c r="N990" s="146"/>
      <c r="O990" s="146"/>
      <c r="P990" s="146">
        <v>22</v>
      </c>
      <c r="Q990" s="146">
        <v>8</v>
      </c>
      <c r="R990" s="146">
        <v>9</v>
      </c>
      <c r="S990" s="146"/>
      <c r="T990" s="146"/>
      <c r="U990" s="146"/>
      <c r="V990" s="146"/>
      <c r="W990" s="146"/>
      <c r="X990" s="146"/>
      <c r="Y990" s="146"/>
      <c r="Z990" s="146"/>
      <c r="AA990" s="146"/>
    </row>
    <row r="991" spans="1:27" x14ac:dyDescent="0.25">
      <c r="A991" s="146" t="s">
        <v>1081</v>
      </c>
      <c r="B991" s="146" t="s">
        <v>186</v>
      </c>
      <c r="C991" s="146" t="s">
        <v>257</v>
      </c>
      <c r="D991" s="146"/>
      <c r="E991" s="146"/>
      <c r="F991" s="146"/>
      <c r="G991" s="146"/>
      <c r="H991" s="146"/>
      <c r="I991" s="146"/>
      <c r="J991" s="146">
        <v>7</v>
      </c>
      <c r="K991" s="146">
        <v>1</v>
      </c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</row>
    <row r="992" spans="1:27" x14ac:dyDescent="0.25">
      <c r="A992" s="146" t="s">
        <v>1081</v>
      </c>
      <c r="B992" s="146" t="s">
        <v>186</v>
      </c>
      <c r="C992" s="146" t="s">
        <v>244</v>
      </c>
      <c r="D992" s="146"/>
      <c r="E992" s="146"/>
      <c r="F992" s="146"/>
      <c r="G992" s="146"/>
      <c r="H992" s="146"/>
      <c r="I992" s="146"/>
      <c r="J992" s="146">
        <v>3</v>
      </c>
      <c r="K992" s="146">
        <v>3</v>
      </c>
      <c r="L992" s="146"/>
      <c r="M992" s="146"/>
      <c r="N992" s="146"/>
      <c r="O992" s="146"/>
      <c r="P992" s="146">
        <v>1</v>
      </c>
      <c r="Q992" s="146">
        <f>-Y987</f>
        <v>0</v>
      </c>
      <c r="R992" s="146">
        <v>2</v>
      </c>
      <c r="S992" s="146"/>
      <c r="T992" s="146"/>
      <c r="U992" s="146"/>
      <c r="V992" s="146"/>
      <c r="W992" s="146"/>
      <c r="X992" s="146"/>
      <c r="Y992" s="146"/>
      <c r="Z992" s="146"/>
      <c r="AA992" s="146"/>
    </row>
    <row r="993" spans="1:27" x14ac:dyDescent="0.25">
      <c r="A993" s="146" t="s">
        <v>1081</v>
      </c>
      <c r="B993" s="146" t="s">
        <v>186</v>
      </c>
      <c r="C993" s="146" t="s">
        <v>1076</v>
      </c>
      <c r="D993" s="146"/>
      <c r="E993" s="146"/>
      <c r="F993" s="146"/>
      <c r="G993" s="146"/>
      <c r="H993" s="146"/>
      <c r="I993" s="146"/>
      <c r="J993" s="146">
        <v>7</v>
      </c>
      <c r="K993" s="146">
        <v>3</v>
      </c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</row>
    <row r="994" spans="1:27" x14ac:dyDescent="0.25">
      <c r="A994" s="146" t="s">
        <v>1081</v>
      </c>
      <c r="B994" s="146" t="s">
        <v>186</v>
      </c>
      <c r="C994" s="146" t="s">
        <v>260</v>
      </c>
      <c r="D994" s="146"/>
      <c r="E994" s="146"/>
      <c r="F994" s="146"/>
      <c r="G994" s="146"/>
      <c r="H994" s="146"/>
      <c r="I994" s="146"/>
      <c r="J994" s="146">
        <v>9</v>
      </c>
      <c r="K994" s="146">
        <v>3</v>
      </c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</row>
    <row r="995" spans="1:27" x14ac:dyDescent="0.25">
      <c r="A995" s="146" t="s">
        <v>1081</v>
      </c>
      <c r="B995" s="146" t="s">
        <v>186</v>
      </c>
      <c r="C995" s="146" t="s">
        <v>249</v>
      </c>
      <c r="D995" s="146"/>
      <c r="E995" s="146"/>
      <c r="F995" s="146"/>
      <c r="G995" s="146"/>
      <c r="H995" s="146"/>
      <c r="I995" s="146"/>
      <c r="J995" s="146">
        <v>15</v>
      </c>
      <c r="K995" s="146">
        <v>0</v>
      </c>
      <c r="L995" s="146"/>
      <c r="M995" s="146"/>
      <c r="N995" s="146"/>
      <c r="O995" s="146"/>
      <c r="P995" s="146">
        <v>7</v>
      </c>
      <c r="Q995" s="146">
        <v>0</v>
      </c>
      <c r="R995" s="146">
        <v>0</v>
      </c>
      <c r="S995" s="146"/>
      <c r="T995" s="146"/>
      <c r="U995" s="146"/>
      <c r="V995" s="146"/>
      <c r="W995" s="146"/>
      <c r="X995" s="146"/>
      <c r="Y995" s="146"/>
      <c r="Z995" s="146"/>
      <c r="AA995" s="146"/>
    </row>
    <row r="996" spans="1:27" x14ac:dyDescent="0.25">
      <c r="A996" s="170" t="s">
        <v>1081</v>
      </c>
      <c r="B996" s="170"/>
      <c r="C996" s="170" t="s">
        <v>1077</v>
      </c>
      <c r="D996" s="170"/>
      <c r="E996" s="170"/>
      <c r="F996" s="170"/>
      <c r="G996" s="170"/>
      <c r="H996" s="170"/>
      <c r="I996" s="170"/>
      <c r="J996" s="170">
        <v>776</v>
      </c>
      <c r="K996" s="170">
        <v>1333</v>
      </c>
      <c r="L996" s="170">
        <v>808</v>
      </c>
      <c r="M996" s="170">
        <v>333</v>
      </c>
      <c r="N996" s="170"/>
      <c r="O996" s="170"/>
      <c r="P996" s="170">
        <v>66</v>
      </c>
      <c r="Q996" s="170">
        <v>235</v>
      </c>
      <c r="R996" s="170">
        <v>372</v>
      </c>
      <c r="S996" s="170">
        <v>401</v>
      </c>
      <c r="T996" s="170">
        <v>291</v>
      </c>
      <c r="U996" s="170"/>
      <c r="V996" s="170"/>
      <c r="W996" s="170"/>
      <c r="X996" s="170"/>
      <c r="Y996" s="170"/>
      <c r="Z996" s="170"/>
      <c r="AA996" s="170"/>
    </row>
    <row r="997" spans="1:27" x14ac:dyDescent="0.25">
      <c r="A997" s="146" t="s">
        <v>54</v>
      </c>
      <c r="B997" s="146" t="s">
        <v>266</v>
      </c>
      <c r="C997" s="146" t="s">
        <v>341</v>
      </c>
      <c r="D997" s="146"/>
      <c r="E997" s="146"/>
      <c r="F997" s="146"/>
      <c r="G997" s="146"/>
      <c r="H997" s="146"/>
      <c r="I997" s="146"/>
      <c r="J997" s="146" t="s">
        <v>780</v>
      </c>
      <c r="K997" s="146" t="s">
        <v>781</v>
      </c>
      <c r="L997" s="146" t="s">
        <v>782</v>
      </c>
      <c r="M997" s="146" t="s">
        <v>783</v>
      </c>
      <c r="N997" s="146" t="s">
        <v>784</v>
      </c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</row>
    <row r="998" spans="1:27" x14ac:dyDescent="0.25">
      <c r="A998" s="170" t="s">
        <v>54</v>
      </c>
      <c r="B998" s="170"/>
      <c r="C998" s="170"/>
      <c r="D998" s="170"/>
      <c r="E998" s="170"/>
      <c r="F998" s="170"/>
      <c r="G998" s="170"/>
      <c r="H998" s="170"/>
      <c r="I998" s="170"/>
      <c r="J998" s="170" t="s">
        <v>780</v>
      </c>
      <c r="K998" s="170" t="s">
        <v>781</v>
      </c>
      <c r="L998" s="170" t="s">
        <v>782</v>
      </c>
      <c r="M998" s="170" t="s">
        <v>783</v>
      </c>
      <c r="N998" s="170" t="s">
        <v>784</v>
      </c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  <c r="AA998" s="170"/>
    </row>
    <row r="999" spans="1:27" ht="30" x14ac:dyDescent="0.25">
      <c r="A999" s="146" t="s">
        <v>55</v>
      </c>
      <c r="B999" s="146" t="s">
        <v>185</v>
      </c>
      <c r="C999" s="146" t="s">
        <v>475</v>
      </c>
      <c r="D999" s="146"/>
      <c r="E999" s="146"/>
      <c r="F999" s="146"/>
      <c r="G999" s="146"/>
      <c r="H999" s="146"/>
      <c r="I999" s="146"/>
      <c r="J999" s="146">
        <v>107</v>
      </c>
      <c r="K999" s="146">
        <v>89</v>
      </c>
      <c r="L999" s="146">
        <v>56</v>
      </c>
      <c r="M999" s="146">
        <v>45</v>
      </c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</row>
    <row r="1000" spans="1:27" ht="30" x14ac:dyDescent="0.25">
      <c r="A1000" s="146" t="s">
        <v>55</v>
      </c>
      <c r="B1000" s="146" t="s">
        <v>185</v>
      </c>
      <c r="C1000" s="146" t="s">
        <v>386</v>
      </c>
      <c r="D1000" s="146"/>
      <c r="E1000" s="146"/>
      <c r="F1000" s="146"/>
      <c r="G1000" s="146"/>
      <c r="H1000" s="146"/>
      <c r="I1000" s="146"/>
      <c r="J1000" s="146"/>
      <c r="K1000" s="146"/>
      <c r="L1000" s="146"/>
      <c r="M1000" s="146">
        <v>14</v>
      </c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</row>
    <row r="1001" spans="1:27" ht="30" x14ac:dyDescent="0.25">
      <c r="A1001" s="146" t="s">
        <v>55</v>
      </c>
      <c r="B1001" s="146" t="s">
        <v>185</v>
      </c>
      <c r="C1001" s="146" t="s">
        <v>375</v>
      </c>
      <c r="D1001" s="146"/>
      <c r="E1001" s="146"/>
      <c r="F1001" s="146"/>
      <c r="G1001" s="146"/>
      <c r="H1001" s="146"/>
      <c r="I1001" s="146"/>
      <c r="J1001" s="146">
        <v>49</v>
      </c>
      <c r="K1001" s="146">
        <v>21</v>
      </c>
      <c r="L1001" s="146">
        <v>9</v>
      </c>
      <c r="M1001" s="146">
        <v>33</v>
      </c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</row>
    <row r="1002" spans="1:27" ht="30" x14ac:dyDescent="0.25">
      <c r="A1002" s="146" t="s">
        <v>55</v>
      </c>
      <c r="B1002" s="146" t="s">
        <v>185</v>
      </c>
      <c r="C1002" s="146" t="s">
        <v>799</v>
      </c>
      <c r="D1002" s="146"/>
      <c r="E1002" s="146"/>
      <c r="F1002" s="146"/>
      <c r="G1002" s="146"/>
      <c r="H1002" s="146"/>
      <c r="I1002" s="146"/>
      <c r="J1002" s="146"/>
      <c r="K1002" s="146"/>
      <c r="L1002" s="146"/>
      <c r="M1002" s="146">
        <v>13</v>
      </c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</row>
    <row r="1003" spans="1:27" ht="30" x14ac:dyDescent="0.25">
      <c r="A1003" s="146" t="s">
        <v>55</v>
      </c>
      <c r="B1003" s="146" t="s">
        <v>185</v>
      </c>
      <c r="C1003" s="146" t="s">
        <v>189</v>
      </c>
      <c r="D1003" s="146"/>
      <c r="E1003" s="146"/>
      <c r="F1003" s="146"/>
      <c r="G1003" s="146"/>
      <c r="H1003" s="146"/>
      <c r="I1003" s="146"/>
      <c r="J1003" s="146">
        <v>53</v>
      </c>
      <c r="K1003" s="146">
        <v>50</v>
      </c>
      <c r="L1003" s="146">
        <v>43</v>
      </c>
      <c r="M1003" s="146">
        <v>28</v>
      </c>
      <c r="N1003" s="146"/>
      <c r="O1003" s="146"/>
      <c r="P1003" s="146" t="s">
        <v>234</v>
      </c>
      <c r="Q1003" s="146">
        <v>5</v>
      </c>
      <c r="R1003" s="146" t="s">
        <v>808</v>
      </c>
      <c r="S1003" s="146">
        <v>16</v>
      </c>
      <c r="T1003" s="146" t="s">
        <v>217</v>
      </c>
      <c r="U1003" s="146"/>
      <c r="V1003" s="146"/>
      <c r="W1003" s="146"/>
      <c r="X1003" s="146"/>
      <c r="Y1003" s="146"/>
      <c r="Z1003" s="146"/>
      <c r="AA1003" s="146"/>
    </row>
    <row r="1004" spans="1:27" ht="30" x14ac:dyDescent="0.25">
      <c r="A1004" s="146" t="s">
        <v>55</v>
      </c>
      <c r="B1004" s="146" t="s">
        <v>185</v>
      </c>
      <c r="C1004" s="146" t="s">
        <v>269</v>
      </c>
      <c r="D1004" s="146"/>
      <c r="E1004" s="146"/>
      <c r="F1004" s="146"/>
      <c r="G1004" s="146"/>
      <c r="H1004" s="146"/>
      <c r="I1004" s="146"/>
      <c r="J1004" s="146">
        <v>54</v>
      </c>
      <c r="K1004" s="146">
        <v>34</v>
      </c>
      <c r="L1004" s="146">
        <v>28</v>
      </c>
      <c r="M1004" s="146">
        <v>41</v>
      </c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</row>
    <row r="1005" spans="1:27" ht="31.5" x14ac:dyDescent="0.25">
      <c r="A1005" s="146" t="s">
        <v>55</v>
      </c>
      <c r="B1005" s="146" t="s">
        <v>185</v>
      </c>
      <c r="C1005" s="146" t="s">
        <v>800</v>
      </c>
      <c r="D1005" s="146"/>
      <c r="E1005" s="146"/>
      <c r="F1005" s="146"/>
      <c r="G1005" s="146"/>
      <c r="H1005" s="146"/>
      <c r="I1005" s="146"/>
      <c r="J1005" s="146">
        <v>20</v>
      </c>
      <c r="K1005" s="146">
        <v>20</v>
      </c>
      <c r="L1005" s="146">
        <v>22</v>
      </c>
      <c r="M1005" s="146">
        <v>18</v>
      </c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</row>
    <row r="1006" spans="1:27" ht="31.5" x14ac:dyDescent="0.25">
      <c r="A1006" s="146" t="s">
        <v>55</v>
      </c>
      <c r="B1006" s="146" t="s">
        <v>185</v>
      </c>
      <c r="C1006" s="146" t="s">
        <v>801</v>
      </c>
      <c r="D1006" s="146"/>
      <c r="E1006" s="146"/>
      <c r="F1006" s="146"/>
      <c r="G1006" s="146"/>
      <c r="H1006" s="146"/>
      <c r="I1006" s="146"/>
      <c r="J1006" s="146">
        <v>39</v>
      </c>
      <c r="K1006" s="146">
        <v>26</v>
      </c>
      <c r="L1006" s="146">
        <v>16</v>
      </c>
      <c r="M1006" s="146">
        <v>10</v>
      </c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  <c r="Y1006" s="146"/>
      <c r="Z1006" s="146"/>
      <c r="AA1006" s="146"/>
    </row>
    <row r="1007" spans="1:27" ht="30" x14ac:dyDescent="0.25">
      <c r="A1007" s="146" t="s">
        <v>55</v>
      </c>
      <c r="B1007" s="146" t="s">
        <v>185</v>
      </c>
      <c r="C1007" s="146" t="s">
        <v>802</v>
      </c>
      <c r="D1007" s="146"/>
      <c r="E1007" s="146"/>
      <c r="F1007" s="146"/>
      <c r="G1007" s="146"/>
      <c r="H1007" s="146"/>
      <c r="I1007" s="146"/>
      <c r="J1007" s="146">
        <v>27</v>
      </c>
      <c r="K1007" s="146">
        <v>17</v>
      </c>
      <c r="L1007" s="146">
        <v>15</v>
      </c>
      <c r="M1007" s="146">
        <v>25</v>
      </c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  <c r="Y1007" s="146"/>
      <c r="Z1007" s="146"/>
      <c r="AA1007" s="146"/>
    </row>
    <row r="1008" spans="1:27" ht="30" x14ac:dyDescent="0.25">
      <c r="A1008" s="146" t="s">
        <v>55</v>
      </c>
      <c r="B1008" s="146" t="s">
        <v>185</v>
      </c>
      <c r="C1008" s="146" t="s">
        <v>803</v>
      </c>
      <c r="D1008" s="146"/>
      <c r="E1008" s="146"/>
      <c r="F1008" s="146"/>
      <c r="G1008" s="146"/>
      <c r="H1008" s="146"/>
      <c r="I1008" s="146"/>
      <c r="J1008" s="146"/>
      <c r="K1008" s="146"/>
      <c r="L1008" s="146"/>
      <c r="M1008" s="146">
        <v>11</v>
      </c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  <c r="Y1008" s="146"/>
      <c r="Z1008" s="146"/>
      <c r="AA1008" s="146"/>
    </row>
    <row r="1009" spans="1:27" ht="30" x14ac:dyDescent="0.25">
      <c r="A1009" s="146" t="s">
        <v>55</v>
      </c>
      <c r="B1009" s="146" t="s">
        <v>185</v>
      </c>
      <c r="C1009" s="146" t="s">
        <v>249</v>
      </c>
      <c r="D1009" s="146"/>
      <c r="E1009" s="146"/>
      <c r="F1009" s="146"/>
      <c r="G1009" s="146"/>
      <c r="H1009" s="146"/>
      <c r="I1009" s="146"/>
      <c r="J1009" s="146">
        <v>34</v>
      </c>
      <c r="K1009" s="146">
        <v>34</v>
      </c>
      <c r="L1009" s="146">
        <v>24</v>
      </c>
      <c r="M1009" s="146">
        <v>19</v>
      </c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  <c r="Y1009" s="146"/>
      <c r="Z1009" s="146"/>
      <c r="AA1009" s="146"/>
    </row>
    <row r="1010" spans="1:27" ht="30" x14ac:dyDescent="0.25">
      <c r="A1010" s="146" t="s">
        <v>55</v>
      </c>
      <c r="B1010" s="146" t="s">
        <v>185</v>
      </c>
      <c r="C1010" s="146" t="s">
        <v>190</v>
      </c>
      <c r="D1010" s="146"/>
      <c r="E1010" s="146"/>
      <c r="F1010" s="146"/>
      <c r="G1010" s="146"/>
      <c r="H1010" s="146"/>
      <c r="I1010" s="146"/>
      <c r="J1010" s="146">
        <v>20</v>
      </c>
      <c r="K1010" s="146">
        <v>18</v>
      </c>
      <c r="L1010" s="146">
        <v>13</v>
      </c>
      <c r="M1010" s="146">
        <v>17</v>
      </c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  <c r="Y1010" s="146"/>
      <c r="Z1010" s="146"/>
      <c r="AA1010" s="146"/>
    </row>
    <row r="1011" spans="1:27" ht="31.5" x14ac:dyDescent="0.25">
      <c r="A1011" s="146" t="s">
        <v>55</v>
      </c>
      <c r="B1011" s="146" t="s">
        <v>185</v>
      </c>
      <c r="C1011" s="146" t="s">
        <v>807</v>
      </c>
      <c r="D1011" s="146"/>
      <c r="E1011" s="146"/>
      <c r="F1011" s="146"/>
      <c r="G1011" s="146"/>
      <c r="H1011" s="146"/>
      <c r="I1011" s="146"/>
      <c r="J1011" s="146"/>
      <c r="K1011" s="146"/>
      <c r="L1011" s="146">
        <v>17</v>
      </c>
      <c r="M1011" s="146">
        <v>26</v>
      </c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  <c r="Y1011" s="146"/>
      <c r="Z1011" s="146"/>
      <c r="AA1011" s="146"/>
    </row>
    <row r="1012" spans="1:27" ht="30" x14ac:dyDescent="0.25">
      <c r="A1012" s="146" t="s">
        <v>55</v>
      </c>
      <c r="B1012" s="146" t="s">
        <v>185</v>
      </c>
      <c r="C1012" s="146" t="s">
        <v>245</v>
      </c>
      <c r="D1012" s="146"/>
      <c r="E1012" s="146"/>
      <c r="F1012" s="146"/>
      <c r="G1012" s="146"/>
      <c r="H1012" s="146"/>
      <c r="I1012" s="146"/>
      <c r="J1012" s="146">
        <v>38</v>
      </c>
      <c r="K1012" s="146">
        <v>27</v>
      </c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  <c r="Y1012" s="146"/>
      <c r="Z1012" s="146"/>
      <c r="AA1012" s="146"/>
    </row>
    <row r="1013" spans="1:27" ht="30" x14ac:dyDescent="0.25">
      <c r="A1013" s="146" t="s">
        <v>55</v>
      </c>
      <c r="B1013" s="146" t="s">
        <v>185</v>
      </c>
      <c r="C1013" s="146" t="s">
        <v>247</v>
      </c>
      <c r="D1013" s="146"/>
      <c r="E1013" s="146"/>
      <c r="F1013" s="146"/>
      <c r="G1013" s="146"/>
      <c r="H1013" s="146"/>
      <c r="I1013" s="146"/>
      <c r="J1013" s="146">
        <v>13</v>
      </c>
      <c r="K1013" s="146"/>
      <c r="L1013" s="146">
        <v>15</v>
      </c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  <c r="Y1013" s="146"/>
      <c r="Z1013" s="146"/>
      <c r="AA1013" s="146"/>
    </row>
    <row r="1014" spans="1:27" ht="30" x14ac:dyDescent="0.25">
      <c r="A1014" s="146" t="s">
        <v>55</v>
      </c>
      <c r="B1014" s="146" t="s">
        <v>266</v>
      </c>
      <c r="C1014" s="146" t="s">
        <v>341</v>
      </c>
      <c r="D1014" s="146"/>
      <c r="E1014" s="146"/>
      <c r="F1014" s="146"/>
      <c r="G1014" s="146"/>
      <c r="H1014" s="146"/>
      <c r="I1014" s="146"/>
      <c r="J1014" s="146">
        <v>81</v>
      </c>
      <c r="K1014" s="146">
        <v>94</v>
      </c>
      <c r="L1014" s="146">
        <v>26</v>
      </c>
      <c r="M1014" s="146">
        <v>30</v>
      </c>
      <c r="N1014" s="146">
        <v>36</v>
      </c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  <c r="Y1014" s="146"/>
      <c r="Z1014" s="146"/>
      <c r="AA1014" s="146"/>
    </row>
    <row r="1015" spans="1:27" ht="30" x14ac:dyDescent="0.25">
      <c r="A1015" s="146" t="s">
        <v>55</v>
      </c>
      <c r="B1015" s="146" t="s">
        <v>186</v>
      </c>
      <c r="C1015" s="146" t="s">
        <v>188</v>
      </c>
      <c r="D1015" s="146"/>
      <c r="E1015" s="146"/>
      <c r="F1015" s="146"/>
      <c r="G1015" s="146"/>
      <c r="H1015" s="146"/>
      <c r="I1015" s="146"/>
      <c r="J1015" s="146">
        <v>5</v>
      </c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  <c r="Y1015" s="146"/>
      <c r="Z1015" s="146"/>
      <c r="AA1015" s="146"/>
    </row>
    <row r="1016" spans="1:27" ht="30" x14ac:dyDescent="0.25">
      <c r="A1016" s="146" t="s">
        <v>55</v>
      </c>
      <c r="B1016" s="146" t="s">
        <v>186</v>
      </c>
      <c r="C1016" s="146" t="s">
        <v>227</v>
      </c>
      <c r="D1016" s="146"/>
      <c r="E1016" s="146"/>
      <c r="F1016" s="146"/>
      <c r="G1016" s="146"/>
      <c r="H1016" s="146"/>
      <c r="I1016" s="146"/>
      <c r="J1016" s="146"/>
      <c r="K1016" s="146">
        <v>7</v>
      </c>
      <c r="L1016" s="1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  <c r="Y1016" s="146"/>
      <c r="Z1016" s="146"/>
      <c r="AA1016" s="146"/>
    </row>
    <row r="1017" spans="1:27" ht="30" x14ac:dyDescent="0.25">
      <c r="A1017" s="146" t="s">
        <v>55</v>
      </c>
      <c r="B1017" s="146" t="s">
        <v>186</v>
      </c>
      <c r="C1017" s="146" t="s">
        <v>246</v>
      </c>
      <c r="D1017" s="146"/>
      <c r="E1017" s="146"/>
      <c r="F1017" s="146"/>
      <c r="G1017" s="146"/>
      <c r="H1017" s="146"/>
      <c r="I1017" s="146"/>
      <c r="J1017" s="146"/>
      <c r="K1017" s="146">
        <v>6</v>
      </c>
      <c r="L1017" s="146"/>
      <c r="M1017" s="146"/>
      <c r="N1017" s="146"/>
      <c r="O1017" s="146"/>
      <c r="P1017" s="146">
        <v>20</v>
      </c>
      <c r="Q1017" s="146">
        <v>21</v>
      </c>
      <c r="R1017" s="146">
        <v>45</v>
      </c>
      <c r="S1017" s="146"/>
      <c r="T1017" s="146"/>
      <c r="U1017" s="146"/>
      <c r="V1017" s="146"/>
      <c r="W1017" s="146"/>
      <c r="X1017" s="146"/>
      <c r="Y1017" s="146"/>
      <c r="Z1017" s="146"/>
      <c r="AA1017" s="146"/>
    </row>
    <row r="1018" spans="1:27" ht="30" x14ac:dyDescent="0.25">
      <c r="A1018" s="146" t="s">
        <v>55</v>
      </c>
      <c r="B1018" s="146" t="s">
        <v>186</v>
      </c>
      <c r="C1018" s="146" t="s">
        <v>475</v>
      </c>
      <c r="D1018" s="146"/>
      <c r="E1018" s="146"/>
      <c r="F1018" s="146"/>
      <c r="G1018" s="146"/>
      <c r="H1018" s="146"/>
      <c r="I1018" s="146"/>
      <c r="J1018" s="146">
        <v>9</v>
      </c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  <c r="W1018" s="146"/>
      <c r="X1018" s="146"/>
      <c r="Y1018" s="146"/>
      <c r="Z1018" s="146"/>
      <c r="AA1018" s="146"/>
    </row>
    <row r="1019" spans="1:27" ht="30" x14ac:dyDescent="0.25">
      <c r="A1019" s="146" t="s">
        <v>55</v>
      </c>
      <c r="B1019" s="146" t="s">
        <v>186</v>
      </c>
      <c r="C1019" s="146" t="s">
        <v>805</v>
      </c>
      <c r="D1019" s="146"/>
      <c r="E1019" s="146"/>
      <c r="F1019" s="146"/>
      <c r="G1019" s="146"/>
      <c r="H1019" s="146"/>
      <c r="I1019" s="146"/>
      <c r="J1019" s="146"/>
      <c r="K1019" s="146">
        <v>4</v>
      </c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  <c r="W1019" s="146"/>
      <c r="X1019" s="146"/>
      <c r="Y1019" s="146"/>
      <c r="Z1019" s="146"/>
      <c r="AA1019" s="146"/>
    </row>
    <row r="1020" spans="1:27" ht="30" x14ac:dyDescent="0.25">
      <c r="A1020" s="146" t="s">
        <v>55</v>
      </c>
      <c r="B1020" s="146"/>
      <c r="C1020" s="146" t="s">
        <v>806</v>
      </c>
      <c r="D1020" s="146"/>
      <c r="E1020" s="146"/>
      <c r="F1020" s="146"/>
      <c r="G1020" s="146"/>
      <c r="H1020" s="146"/>
      <c r="I1020" s="146"/>
      <c r="J1020" s="146"/>
      <c r="K1020" s="146"/>
      <c r="L1020" s="146"/>
      <c r="M1020" s="146">
        <v>0</v>
      </c>
      <c r="N1020" s="146"/>
      <c r="O1020" s="146"/>
      <c r="P1020" s="146">
        <v>6</v>
      </c>
      <c r="Q1020" s="146">
        <v>5</v>
      </c>
      <c r="R1020" s="146">
        <v>6</v>
      </c>
      <c r="S1020" s="146"/>
      <c r="T1020" s="146"/>
      <c r="U1020" s="146"/>
      <c r="V1020" s="146"/>
      <c r="W1020" s="146"/>
      <c r="X1020" s="146"/>
      <c r="Y1020" s="146"/>
      <c r="Z1020" s="146"/>
      <c r="AA1020" s="146"/>
    </row>
    <row r="1021" spans="1:27" s="177" customFormat="1" ht="28.5" x14ac:dyDescent="0.25">
      <c r="A1021" s="170" t="s">
        <v>55</v>
      </c>
      <c r="B1021" s="170"/>
      <c r="C1021" s="170"/>
      <c r="D1021" s="170"/>
      <c r="E1021" s="170"/>
      <c r="F1021" s="170"/>
      <c r="G1021" s="170"/>
      <c r="H1021" s="170"/>
      <c r="I1021" s="170"/>
      <c r="J1021" s="170">
        <f t="shared" ref="J1021:AA1021" si="14">SUM(J999:J1020)</f>
        <v>549</v>
      </c>
      <c r="K1021" s="170">
        <f t="shared" si="14"/>
        <v>447</v>
      </c>
      <c r="L1021" s="170">
        <f t="shared" si="14"/>
        <v>284</v>
      </c>
      <c r="M1021" s="170">
        <f t="shared" si="14"/>
        <v>330</v>
      </c>
      <c r="N1021" s="170">
        <f t="shared" si="14"/>
        <v>36</v>
      </c>
      <c r="O1021" s="170">
        <f t="shared" si="14"/>
        <v>0</v>
      </c>
      <c r="P1021" s="170">
        <f t="shared" si="14"/>
        <v>26</v>
      </c>
      <c r="Q1021" s="170">
        <f t="shared" si="14"/>
        <v>31</v>
      </c>
      <c r="R1021" s="170">
        <f t="shared" si="14"/>
        <v>51</v>
      </c>
      <c r="S1021" s="170">
        <f t="shared" si="14"/>
        <v>16</v>
      </c>
      <c r="T1021" s="170">
        <f t="shared" si="14"/>
        <v>0</v>
      </c>
      <c r="U1021" s="170">
        <f t="shared" si="14"/>
        <v>0</v>
      </c>
      <c r="V1021" s="170">
        <f t="shared" si="14"/>
        <v>0</v>
      </c>
      <c r="W1021" s="170">
        <f t="shared" si="14"/>
        <v>0</v>
      </c>
      <c r="X1021" s="170">
        <f t="shared" si="14"/>
        <v>0</v>
      </c>
      <c r="Y1021" s="170">
        <f t="shared" si="14"/>
        <v>0</v>
      </c>
      <c r="Z1021" s="170">
        <f t="shared" si="14"/>
        <v>0</v>
      </c>
      <c r="AA1021" s="170">
        <f t="shared" si="14"/>
        <v>0</v>
      </c>
    </row>
    <row r="1022" spans="1:27" ht="30" x14ac:dyDescent="0.25">
      <c r="A1022" s="146" t="s">
        <v>809</v>
      </c>
      <c r="B1022" s="146" t="s">
        <v>185</v>
      </c>
      <c r="C1022" s="146" t="s">
        <v>428</v>
      </c>
      <c r="D1022" s="146"/>
      <c r="E1022" s="146"/>
      <c r="F1022" s="146"/>
      <c r="G1022" s="146"/>
      <c r="H1022" s="146"/>
      <c r="I1022" s="146"/>
      <c r="J1022" s="146">
        <v>102</v>
      </c>
      <c r="K1022" s="146">
        <v>66</v>
      </c>
      <c r="L1022" s="146">
        <v>58</v>
      </c>
      <c r="M1022" s="146">
        <v>37</v>
      </c>
      <c r="N1022" s="146"/>
      <c r="O1022" s="146"/>
      <c r="P1022" s="146">
        <v>238</v>
      </c>
      <c r="Q1022" s="146">
        <v>150</v>
      </c>
      <c r="R1022" s="146">
        <v>291</v>
      </c>
      <c r="S1022" s="146">
        <v>246</v>
      </c>
      <c r="T1022" s="146">
        <v>62</v>
      </c>
      <c r="U1022" s="146"/>
      <c r="V1022" s="146"/>
      <c r="W1022" s="146"/>
      <c r="X1022" s="146"/>
      <c r="Y1022" s="146"/>
      <c r="Z1022" s="146"/>
      <c r="AA1022" s="146"/>
    </row>
    <row r="1023" spans="1:27" ht="30" x14ac:dyDescent="0.25">
      <c r="A1023" s="146" t="s">
        <v>809</v>
      </c>
      <c r="B1023" s="146" t="s">
        <v>185</v>
      </c>
      <c r="C1023" s="146" t="s">
        <v>190</v>
      </c>
      <c r="D1023" s="146"/>
      <c r="E1023" s="146"/>
      <c r="F1023" s="146"/>
      <c r="G1023" s="146"/>
      <c r="H1023" s="146"/>
      <c r="I1023" s="146"/>
      <c r="J1023" s="146">
        <v>66</v>
      </c>
      <c r="K1023" s="146">
        <v>32</v>
      </c>
      <c r="L1023" s="146">
        <v>38</v>
      </c>
      <c r="M1023" s="146">
        <v>41</v>
      </c>
      <c r="N1023" s="146"/>
      <c r="O1023" s="146"/>
      <c r="P1023" s="146">
        <v>146</v>
      </c>
      <c r="Q1023" s="146">
        <v>24</v>
      </c>
      <c r="R1023" s="146">
        <v>97</v>
      </c>
      <c r="S1023" s="146">
        <v>132</v>
      </c>
      <c r="T1023" s="146">
        <v>50</v>
      </c>
      <c r="U1023" s="146"/>
      <c r="V1023" s="146"/>
      <c r="W1023" s="146"/>
      <c r="X1023" s="146"/>
      <c r="Y1023" s="146"/>
      <c r="Z1023" s="146"/>
      <c r="AA1023" s="146"/>
    </row>
    <row r="1024" spans="1:27" ht="30" x14ac:dyDescent="0.25">
      <c r="A1024" s="146" t="s">
        <v>809</v>
      </c>
      <c r="B1024" s="146" t="s">
        <v>185</v>
      </c>
      <c r="C1024" s="146" t="s">
        <v>246</v>
      </c>
      <c r="D1024" s="146"/>
      <c r="E1024" s="146"/>
      <c r="F1024" s="146"/>
      <c r="G1024" s="146"/>
      <c r="H1024" s="146"/>
      <c r="I1024" s="146"/>
      <c r="J1024" s="146">
        <v>33</v>
      </c>
      <c r="K1024" s="146">
        <v>17</v>
      </c>
      <c r="L1024" s="146">
        <v>7</v>
      </c>
      <c r="M1024" s="146">
        <v>17</v>
      </c>
      <c r="N1024" s="146"/>
      <c r="O1024" s="146"/>
      <c r="P1024" s="146">
        <v>272</v>
      </c>
      <c r="Q1024" s="146">
        <v>86</v>
      </c>
      <c r="R1024" s="146">
        <v>252</v>
      </c>
      <c r="S1024" s="146">
        <v>78</v>
      </c>
      <c r="T1024" s="146">
        <v>0</v>
      </c>
      <c r="U1024" s="146"/>
      <c r="V1024" s="146"/>
      <c r="W1024" s="146"/>
      <c r="X1024" s="146"/>
      <c r="Y1024" s="146"/>
      <c r="Z1024" s="146"/>
      <c r="AA1024" s="146"/>
    </row>
    <row r="1025" spans="1:27" ht="30" x14ac:dyDescent="0.25">
      <c r="A1025" s="146" t="s">
        <v>809</v>
      </c>
      <c r="B1025" s="146" t="s">
        <v>185</v>
      </c>
      <c r="C1025" s="146" t="s">
        <v>480</v>
      </c>
      <c r="D1025" s="146"/>
      <c r="E1025" s="146"/>
      <c r="F1025" s="146"/>
      <c r="G1025" s="146"/>
      <c r="H1025" s="146"/>
      <c r="I1025" s="146"/>
      <c r="J1025" s="146">
        <v>41</v>
      </c>
      <c r="K1025" s="146">
        <v>21</v>
      </c>
      <c r="L1025" s="146">
        <v>6</v>
      </c>
      <c r="M1025" s="146">
        <v>18</v>
      </c>
      <c r="N1025" s="146"/>
      <c r="O1025" s="146"/>
      <c r="P1025" s="146">
        <v>118</v>
      </c>
      <c r="Q1025" s="146">
        <v>75</v>
      </c>
      <c r="R1025" s="146">
        <v>60</v>
      </c>
      <c r="S1025" s="146">
        <v>0</v>
      </c>
      <c r="T1025" s="146">
        <v>0</v>
      </c>
      <c r="U1025" s="146"/>
      <c r="V1025" s="146"/>
      <c r="W1025" s="146"/>
      <c r="X1025" s="146"/>
      <c r="Y1025" s="146"/>
      <c r="Z1025" s="146"/>
      <c r="AA1025" s="146"/>
    </row>
    <row r="1026" spans="1:27" ht="30" x14ac:dyDescent="0.25">
      <c r="A1026" s="146" t="s">
        <v>809</v>
      </c>
      <c r="B1026" s="146" t="s">
        <v>185</v>
      </c>
      <c r="C1026" s="146" t="s">
        <v>810</v>
      </c>
      <c r="D1026" s="146"/>
      <c r="E1026" s="146"/>
      <c r="F1026" s="146"/>
      <c r="G1026" s="146"/>
      <c r="H1026" s="146"/>
      <c r="I1026" s="146"/>
      <c r="J1026" s="146">
        <v>36</v>
      </c>
      <c r="K1026" s="146">
        <v>15</v>
      </c>
      <c r="L1026" s="146">
        <v>14</v>
      </c>
      <c r="M1026" s="146">
        <v>0</v>
      </c>
      <c r="N1026" s="146"/>
      <c r="O1026" s="146"/>
      <c r="P1026" s="146">
        <v>0</v>
      </c>
      <c r="Q1026" s="146">
        <v>0</v>
      </c>
      <c r="R1026" s="146">
        <v>0</v>
      </c>
      <c r="S1026" s="146">
        <v>0</v>
      </c>
      <c r="T1026" s="146">
        <v>0</v>
      </c>
      <c r="U1026" s="146"/>
      <c r="V1026" s="146"/>
      <c r="W1026" s="146"/>
      <c r="X1026" s="146"/>
      <c r="Y1026" s="146"/>
      <c r="Z1026" s="146"/>
      <c r="AA1026" s="146"/>
    </row>
    <row r="1027" spans="1:27" ht="30" x14ac:dyDescent="0.25">
      <c r="A1027" s="146" t="s">
        <v>809</v>
      </c>
      <c r="B1027" s="146" t="s">
        <v>185</v>
      </c>
      <c r="C1027" s="146" t="s">
        <v>189</v>
      </c>
      <c r="D1027" s="146"/>
      <c r="E1027" s="146"/>
      <c r="F1027" s="146"/>
      <c r="G1027" s="146"/>
      <c r="H1027" s="146"/>
      <c r="I1027" s="146"/>
      <c r="J1027" s="146">
        <v>34</v>
      </c>
      <c r="K1027" s="146">
        <v>20</v>
      </c>
      <c r="L1027" s="146">
        <v>25</v>
      </c>
      <c r="M1027" s="146">
        <v>9</v>
      </c>
      <c r="N1027" s="146"/>
      <c r="O1027" s="146"/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</row>
    <row r="1028" spans="1:27" ht="30" x14ac:dyDescent="0.25">
      <c r="A1028" s="146" t="s">
        <v>809</v>
      </c>
      <c r="B1028" s="146" t="s">
        <v>185</v>
      </c>
      <c r="C1028" s="146" t="s">
        <v>269</v>
      </c>
      <c r="D1028" s="146"/>
      <c r="E1028" s="146"/>
      <c r="F1028" s="146"/>
      <c r="G1028" s="146"/>
      <c r="H1028" s="146"/>
      <c r="I1028" s="146"/>
      <c r="J1028" s="146">
        <v>44</v>
      </c>
      <c r="K1028" s="146">
        <v>16</v>
      </c>
      <c r="L1028" s="146">
        <v>17</v>
      </c>
      <c r="M1028" s="146">
        <v>21</v>
      </c>
      <c r="N1028" s="146"/>
      <c r="O1028" s="146"/>
      <c r="P1028" s="146"/>
      <c r="Q1028" s="146"/>
      <c r="R1028" s="146"/>
      <c r="S1028" s="146"/>
      <c r="T1028" s="146"/>
      <c r="U1028" s="146"/>
      <c r="V1028" s="146"/>
      <c r="W1028" s="146"/>
      <c r="X1028" s="146"/>
      <c r="Y1028" s="146"/>
      <c r="Z1028" s="146"/>
      <c r="AA1028" s="146"/>
    </row>
    <row r="1029" spans="1:27" ht="30" x14ac:dyDescent="0.25">
      <c r="A1029" s="146" t="s">
        <v>809</v>
      </c>
      <c r="B1029" s="146" t="s">
        <v>185</v>
      </c>
      <c r="C1029" s="146" t="s">
        <v>414</v>
      </c>
      <c r="D1029" s="146"/>
      <c r="E1029" s="146"/>
      <c r="F1029" s="146"/>
      <c r="G1029" s="146"/>
      <c r="H1029" s="146"/>
      <c r="I1029" s="146"/>
      <c r="J1029" s="146">
        <v>28</v>
      </c>
      <c r="K1029" s="146">
        <v>16</v>
      </c>
      <c r="L1029" s="146">
        <v>16</v>
      </c>
      <c r="M1029" s="146">
        <v>0</v>
      </c>
      <c r="N1029" s="146"/>
      <c r="O1029" s="146"/>
      <c r="P1029" s="146"/>
      <c r="Q1029" s="146"/>
      <c r="R1029" s="146"/>
      <c r="S1029" s="146"/>
      <c r="T1029" s="146"/>
      <c r="U1029" s="146"/>
      <c r="V1029" s="146"/>
      <c r="W1029" s="146"/>
      <c r="X1029" s="146"/>
      <c r="Y1029" s="146"/>
      <c r="Z1029" s="146"/>
      <c r="AA1029" s="146"/>
    </row>
    <row r="1030" spans="1:27" ht="30" x14ac:dyDescent="0.25">
      <c r="A1030" s="146" t="s">
        <v>809</v>
      </c>
      <c r="B1030" s="146" t="s">
        <v>185</v>
      </c>
      <c r="C1030" s="146" t="s">
        <v>267</v>
      </c>
      <c r="D1030" s="146"/>
      <c r="E1030" s="146"/>
      <c r="F1030" s="146"/>
      <c r="G1030" s="146"/>
      <c r="H1030" s="146"/>
      <c r="I1030" s="146"/>
      <c r="J1030" s="146">
        <v>38</v>
      </c>
      <c r="K1030" s="146">
        <v>0</v>
      </c>
      <c r="L1030" s="146">
        <v>10</v>
      </c>
      <c r="M1030" s="146">
        <v>9</v>
      </c>
      <c r="N1030" s="146"/>
      <c r="O1030" s="146"/>
      <c r="P1030" s="146">
        <v>2</v>
      </c>
      <c r="Q1030" s="146">
        <v>0</v>
      </c>
      <c r="R1030" s="146">
        <v>0</v>
      </c>
      <c r="S1030" s="146">
        <v>0</v>
      </c>
      <c r="T1030" s="146">
        <v>0</v>
      </c>
      <c r="U1030" s="146"/>
      <c r="V1030" s="146"/>
      <c r="W1030" s="146"/>
      <c r="X1030" s="146"/>
      <c r="Y1030" s="146"/>
      <c r="Z1030" s="146"/>
      <c r="AA1030" s="146"/>
    </row>
    <row r="1031" spans="1:27" ht="30" x14ac:dyDescent="0.25">
      <c r="A1031" s="146" t="s">
        <v>809</v>
      </c>
      <c r="B1031" s="146" t="s">
        <v>186</v>
      </c>
      <c r="C1031" s="146" t="s">
        <v>428</v>
      </c>
      <c r="D1031" s="146"/>
      <c r="E1031" s="146"/>
      <c r="F1031" s="146"/>
      <c r="G1031" s="146"/>
      <c r="H1031" s="146"/>
      <c r="I1031" s="146"/>
      <c r="J1031" s="146">
        <v>18</v>
      </c>
      <c r="K1031" s="146">
        <v>20</v>
      </c>
      <c r="L1031" s="146" t="s">
        <v>811</v>
      </c>
      <c r="M1031" s="146" t="s">
        <v>811</v>
      </c>
      <c r="N1031" s="146"/>
      <c r="O1031" s="146"/>
      <c r="P1031" s="146"/>
      <c r="Q1031" s="146"/>
      <c r="R1031" s="146"/>
      <c r="S1031" s="146"/>
      <c r="T1031" s="146"/>
      <c r="U1031" s="146"/>
      <c r="V1031" s="146"/>
      <c r="W1031" s="146"/>
      <c r="X1031" s="146"/>
      <c r="Y1031" s="146"/>
      <c r="Z1031" s="146"/>
      <c r="AA1031" s="146"/>
    </row>
    <row r="1032" spans="1:27" ht="30" x14ac:dyDescent="0.25">
      <c r="A1032" s="146" t="s">
        <v>809</v>
      </c>
      <c r="B1032" s="146" t="s">
        <v>186</v>
      </c>
      <c r="C1032" s="146" t="s">
        <v>189</v>
      </c>
      <c r="D1032" s="146"/>
      <c r="E1032" s="146"/>
      <c r="F1032" s="146"/>
      <c r="G1032" s="146"/>
      <c r="H1032" s="146"/>
      <c r="I1032" s="146"/>
      <c r="J1032" s="146">
        <v>6</v>
      </c>
      <c r="K1032" s="146">
        <v>14</v>
      </c>
      <c r="L1032" s="146" t="s">
        <v>811</v>
      </c>
      <c r="M1032" s="146" t="s">
        <v>811</v>
      </c>
      <c r="N1032" s="146"/>
      <c r="O1032" s="146"/>
      <c r="P1032" s="146"/>
      <c r="Q1032" s="146"/>
      <c r="R1032" s="146"/>
      <c r="S1032" s="146"/>
      <c r="T1032" s="146"/>
      <c r="U1032" s="146"/>
      <c r="V1032" s="146"/>
      <c r="W1032" s="146"/>
      <c r="X1032" s="146"/>
      <c r="Y1032" s="146"/>
      <c r="Z1032" s="146"/>
      <c r="AA1032" s="146"/>
    </row>
    <row r="1033" spans="1:27" ht="30" x14ac:dyDescent="0.25">
      <c r="A1033" s="146" t="s">
        <v>809</v>
      </c>
      <c r="B1033" s="146" t="s">
        <v>186</v>
      </c>
      <c r="C1033" s="146" t="s">
        <v>190</v>
      </c>
      <c r="D1033" s="146"/>
      <c r="E1033" s="146"/>
      <c r="F1033" s="146"/>
      <c r="G1033" s="146"/>
      <c r="H1033" s="146"/>
      <c r="I1033" s="146"/>
      <c r="J1033" s="146">
        <v>18</v>
      </c>
      <c r="K1033" s="146">
        <v>19</v>
      </c>
      <c r="L1033" s="146" t="s">
        <v>811</v>
      </c>
      <c r="M1033" s="146" t="s">
        <v>811</v>
      </c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46"/>
      <c r="X1033" s="146"/>
      <c r="Y1033" s="146"/>
      <c r="Z1033" s="146"/>
      <c r="AA1033" s="146"/>
    </row>
    <row r="1034" spans="1:27" ht="28.5" x14ac:dyDescent="0.25">
      <c r="A1034" s="170" t="s">
        <v>809</v>
      </c>
      <c r="B1034" s="170"/>
      <c r="C1034" s="170"/>
      <c r="D1034" s="170"/>
      <c r="E1034" s="170"/>
      <c r="F1034" s="170"/>
      <c r="G1034" s="170"/>
      <c r="H1034" s="170"/>
      <c r="I1034" s="170"/>
      <c r="J1034" s="170">
        <f>SUM(J1022:J1033)</f>
        <v>464</v>
      </c>
      <c r="K1034" s="170">
        <f t="shared" ref="K1034:V1034" si="15">SUM(K1022:K1033)</f>
        <v>256</v>
      </c>
      <c r="L1034" s="170">
        <f t="shared" si="15"/>
        <v>191</v>
      </c>
      <c r="M1034" s="170">
        <f t="shared" si="15"/>
        <v>152</v>
      </c>
      <c r="N1034" s="170">
        <f t="shared" si="15"/>
        <v>0</v>
      </c>
      <c r="O1034" s="170">
        <f t="shared" si="15"/>
        <v>0</v>
      </c>
      <c r="P1034" s="170">
        <f t="shared" si="15"/>
        <v>776</v>
      </c>
      <c r="Q1034" s="170">
        <f t="shared" si="15"/>
        <v>335</v>
      </c>
      <c r="R1034" s="170">
        <f t="shared" si="15"/>
        <v>700</v>
      </c>
      <c r="S1034" s="170">
        <f t="shared" si="15"/>
        <v>456</v>
      </c>
      <c r="T1034" s="170">
        <f t="shared" si="15"/>
        <v>112</v>
      </c>
      <c r="U1034" s="170">
        <f t="shared" si="15"/>
        <v>0</v>
      </c>
      <c r="V1034" s="170">
        <f t="shared" si="15"/>
        <v>0</v>
      </c>
      <c r="W1034" s="170"/>
      <c r="X1034" s="170"/>
      <c r="Y1034" s="170"/>
      <c r="Z1034" s="170"/>
      <c r="AA1034" s="170"/>
    </row>
    <row r="1035" spans="1:27" x14ac:dyDescent="0.25">
      <c r="A1035" s="146" t="s">
        <v>57</v>
      </c>
      <c r="B1035" s="146" t="s">
        <v>185</v>
      </c>
      <c r="C1035" s="146" t="s">
        <v>188</v>
      </c>
      <c r="D1035" s="146"/>
      <c r="E1035" s="146"/>
      <c r="F1035" s="146"/>
      <c r="G1035" s="146"/>
      <c r="H1035" s="146"/>
      <c r="I1035" s="146"/>
      <c r="J1035" s="146">
        <v>30</v>
      </c>
      <c r="K1035" s="146">
        <v>22</v>
      </c>
      <c r="L1035" s="146">
        <v>17</v>
      </c>
      <c r="M1035" s="146">
        <v>10</v>
      </c>
      <c r="N1035" s="146"/>
      <c r="O1035" s="146"/>
      <c r="P1035" s="146"/>
      <c r="Q1035" s="146"/>
      <c r="R1035" s="146">
        <v>11</v>
      </c>
      <c r="S1035" s="146">
        <v>11</v>
      </c>
      <c r="T1035" s="146">
        <v>17</v>
      </c>
      <c r="U1035" s="146"/>
      <c r="V1035" s="146"/>
      <c r="W1035" s="146"/>
      <c r="X1035" s="146"/>
      <c r="Y1035" s="146"/>
      <c r="Z1035" s="146"/>
      <c r="AA1035" s="146"/>
    </row>
    <row r="1036" spans="1:27" x14ac:dyDescent="0.25">
      <c r="A1036" s="146" t="s">
        <v>57</v>
      </c>
      <c r="B1036" s="146" t="s">
        <v>185</v>
      </c>
      <c r="C1036" s="146" t="s">
        <v>227</v>
      </c>
      <c r="D1036" s="146"/>
      <c r="E1036" s="146"/>
      <c r="F1036" s="146"/>
      <c r="G1036" s="146"/>
      <c r="H1036" s="146"/>
      <c r="I1036" s="146"/>
      <c r="J1036" s="146">
        <v>7</v>
      </c>
      <c r="K1036" s="146">
        <v>25</v>
      </c>
      <c r="L1036" s="146">
        <v>14</v>
      </c>
      <c r="M1036" s="146">
        <v>16</v>
      </c>
      <c r="N1036" s="146"/>
      <c r="O1036" s="146"/>
      <c r="P1036" s="146"/>
      <c r="Q1036" s="146"/>
      <c r="R1036" s="146"/>
      <c r="S1036" s="146"/>
      <c r="T1036" s="146"/>
      <c r="U1036" s="146"/>
      <c r="V1036" s="146"/>
      <c r="W1036" s="146"/>
      <c r="X1036" s="146"/>
      <c r="Y1036" s="146"/>
      <c r="Z1036" s="146"/>
      <c r="AA1036" s="146"/>
    </row>
    <row r="1037" spans="1:27" x14ac:dyDescent="0.25">
      <c r="A1037" s="146" t="s">
        <v>57</v>
      </c>
      <c r="B1037" s="146" t="s">
        <v>185</v>
      </c>
      <c r="C1037" s="146" t="s">
        <v>190</v>
      </c>
      <c r="D1037" s="146"/>
      <c r="E1037" s="146"/>
      <c r="F1037" s="146"/>
      <c r="G1037" s="146"/>
      <c r="H1037" s="146"/>
      <c r="I1037" s="146"/>
      <c r="J1037" s="146">
        <v>22</v>
      </c>
      <c r="K1037" s="146">
        <v>50</v>
      </c>
      <c r="L1037" s="146">
        <v>35</v>
      </c>
      <c r="M1037" s="146">
        <v>13</v>
      </c>
      <c r="N1037" s="146"/>
      <c r="O1037" s="146"/>
      <c r="P1037" s="146"/>
      <c r="Q1037" s="146"/>
      <c r="R1037" s="146">
        <v>16</v>
      </c>
      <c r="S1037" s="146">
        <v>17</v>
      </c>
      <c r="T1037" s="146">
        <v>23</v>
      </c>
      <c r="U1037" s="146"/>
      <c r="V1037" s="146"/>
      <c r="W1037" s="146"/>
      <c r="X1037" s="146"/>
      <c r="Y1037" s="146"/>
      <c r="Z1037" s="146"/>
      <c r="AA1037" s="146"/>
    </row>
    <row r="1038" spans="1:27" x14ac:dyDescent="0.25">
      <c r="A1038" s="146" t="s">
        <v>57</v>
      </c>
      <c r="B1038" s="146" t="s">
        <v>185</v>
      </c>
      <c r="C1038" s="146" t="s">
        <v>246</v>
      </c>
      <c r="D1038" s="146"/>
      <c r="E1038" s="146"/>
      <c r="F1038" s="146"/>
      <c r="G1038" s="146"/>
      <c r="H1038" s="146"/>
      <c r="I1038" s="146"/>
      <c r="J1038" s="146">
        <v>7</v>
      </c>
      <c r="K1038" s="146">
        <v>26</v>
      </c>
      <c r="L1038" s="146"/>
      <c r="M1038" s="146"/>
      <c r="N1038" s="146"/>
      <c r="O1038" s="146"/>
      <c r="P1038" s="146"/>
      <c r="Q1038" s="146"/>
      <c r="R1038" s="146">
        <v>16</v>
      </c>
      <c r="S1038" s="146">
        <v>8</v>
      </c>
      <c r="T1038" s="146">
        <v>20</v>
      </c>
      <c r="U1038" s="146"/>
      <c r="V1038" s="146"/>
      <c r="W1038" s="146"/>
      <c r="X1038" s="146"/>
      <c r="Y1038" s="146"/>
      <c r="Z1038" s="146"/>
      <c r="AA1038" s="146"/>
    </row>
    <row r="1039" spans="1:27" x14ac:dyDescent="0.25">
      <c r="A1039" s="170" t="s">
        <v>57</v>
      </c>
      <c r="B1039" s="170"/>
      <c r="C1039" s="170"/>
      <c r="D1039" s="170"/>
      <c r="E1039" s="170"/>
      <c r="F1039" s="170"/>
      <c r="G1039" s="170"/>
      <c r="H1039" s="170"/>
      <c r="I1039" s="170"/>
      <c r="J1039" s="170">
        <f>SUM(J1035:J1038)</f>
        <v>66</v>
      </c>
      <c r="K1039" s="170">
        <f>SUM(K1035:K1038)</f>
        <v>123</v>
      </c>
      <c r="L1039" s="170">
        <f>SUM(L1035:L1038)</f>
        <v>66</v>
      </c>
      <c r="M1039" s="170">
        <f>SUM(M1035:M1038)</f>
        <v>39</v>
      </c>
      <c r="N1039" s="170"/>
      <c r="O1039" s="170"/>
      <c r="P1039" s="170"/>
      <c r="Q1039" s="170"/>
      <c r="R1039" s="170">
        <f>SUM(R1035:R1038)</f>
        <v>43</v>
      </c>
      <c r="S1039" s="170">
        <f>SUM(S1035:S1038)</f>
        <v>36</v>
      </c>
      <c r="T1039" s="170">
        <f>SUM(T1035:T1038)</f>
        <v>60</v>
      </c>
      <c r="U1039" s="170"/>
      <c r="V1039" s="170"/>
      <c r="W1039" s="170"/>
      <c r="X1039" s="170"/>
      <c r="Y1039" s="170"/>
      <c r="Z1039" s="170"/>
      <c r="AA1039" s="170"/>
    </row>
    <row r="1040" spans="1:27" x14ac:dyDescent="0.25">
      <c r="A1040" s="146" t="s">
        <v>58</v>
      </c>
      <c r="B1040" s="146" t="s">
        <v>185</v>
      </c>
      <c r="C1040" s="146" t="s">
        <v>246</v>
      </c>
      <c r="D1040" s="146"/>
      <c r="E1040" s="146"/>
      <c r="F1040" s="146"/>
      <c r="G1040" s="146"/>
      <c r="H1040" s="146"/>
      <c r="I1040" s="146"/>
      <c r="J1040" s="146">
        <v>4</v>
      </c>
      <c r="K1040" s="146">
        <v>15</v>
      </c>
      <c r="L1040" s="146">
        <v>12</v>
      </c>
      <c r="M1040" s="146">
        <v>8</v>
      </c>
      <c r="N1040" s="146"/>
      <c r="O1040" s="146"/>
      <c r="P1040" s="146"/>
      <c r="Q1040" s="146"/>
      <c r="R1040" s="146"/>
      <c r="S1040" s="146"/>
      <c r="T1040" s="146"/>
      <c r="U1040" s="146"/>
      <c r="V1040" s="146"/>
      <c r="W1040" s="146"/>
      <c r="X1040" s="146"/>
      <c r="Y1040" s="146"/>
      <c r="Z1040" s="146"/>
      <c r="AA1040" s="146"/>
    </row>
    <row r="1041" spans="1:27" x14ac:dyDescent="0.25">
      <c r="A1041" s="146" t="s">
        <v>58</v>
      </c>
      <c r="B1041" s="146" t="s">
        <v>185</v>
      </c>
      <c r="C1041" s="146" t="s">
        <v>420</v>
      </c>
      <c r="D1041" s="146"/>
      <c r="E1041" s="146"/>
      <c r="F1041" s="146"/>
      <c r="G1041" s="146"/>
      <c r="H1041" s="146"/>
      <c r="I1041" s="146"/>
      <c r="J1041" s="146">
        <v>17</v>
      </c>
      <c r="K1041" s="146">
        <v>24</v>
      </c>
      <c r="L1041" s="146">
        <v>15</v>
      </c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  <c r="W1041" s="146"/>
      <c r="X1041" s="146"/>
      <c r="Y1041" s="146"/>
      <c r="Z1041" s="146"/>
      <c r="AA1041" s="146"/>
    </row>
    <row r="1042" spans="1:27" x14ac:dyDescent="0.25">
      <c r="A1042" s="146" t="s">
        <v>58</v>
      </c>
      <c r="B1042" s="146" t="s">
        <v>185</v>
      </c>
      <c r="C1042" s="146" t="s">
        <v>227</v>
      </c>
      <c r="D1042" s="146"/>
      <c r="E1042" s="146"/>
      <c r="F1042" s="146"/>
      <c r="G1042" s="146"/>
      <c r="H1042" s="146"/>
      <c r="I1042" s="146"/>
      <c r="J1042" s="146">
        <v>6</v>
      </c>
      <c r="K1042" s="146">
        <v>11</v>
      </c>
      <c r="L1042" s="146">
        <v>12</v>
      </c>
      <c r="M1042" s="146">
        <v>5</v>
      </c>
      <c r="N1042" s="146"/>
      <c r="O1042" s="146"/>
      <c r="P1042" s="146"/>
      <c r="Q1042" s="146"/>
      <c r="R1042" s="146"/>
      <c r="S1042" s="146"/>
      <c r="T1042" s="146"/>
      <c r="U1042" s="146"/>
      <c r="V1042" s="146"/>
      <c r="W1042" s="146"/>
      <c r="X1042" s="146"/>
      <c r="Y1042" s="146"/>
      <c r="Z1042" s="146"/>
      <c r="AA1042" s="146"/>
    </row>
    <row r="1043" spans="1:27" ht="30" x14ac:dyDescent="0.25">
      <c r="A1043" s="146" t="s">
        <v>58</v>
      </c>
      <c r="B1043" s="146" t="s">
        <v>185</v>
      </c>
      <c r="C1043" s="146" t="s">
        <v>481</v>
      </c>
      <c r="D1043" s="146"/>
      <c r="E1043" s="146"/>
      <c r="F1043" s="146"/>
      <c r="G1043" s="146"/>
      <c r="H1043" s="146"/>
      <c r="I1043" s="146"/>
      <c r="J1043" s="146">
        <v>2</v>
      </c>
      <c r="K1043" s="146">
        <v>12</v>
      </c>
      <c r="L1043" s="146">
        <v>8</v>
      </c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6"/>
      <c r="Y1043" s="146"/>
      <c r="Z1043" s="146"/>
      <c r="AA1043" s="146"/>
    </row>
    <row r="1044" spans="1:27" x14ac:dyDescent="0.25">
      <c r="A1044" s="146" t="s">
        <v>58</v>
      </c>
      <c r="B1044" s="146" t="s">
        <v>185</v>
      </c>
      <c r="C1044" s="146" t="s">
        <v>256</v>
      </c>
      <c r="D1044" s="146"/>
      <c r="E1044" s="146"/>
      <c r="F1044" s="146"/>
      <c r="G1044" s="146"/>
      <c r="H1044" s="146"/>
      <c r="I1044" s="146"/>
      <c r="J1044" s="146">
        <v>2</v>
      </c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46"/>
      <c r="X1044" s="146"/>
      <c r="Y1044" s="146"/>
      <c r="Z1044" s="146"/>
      <c r="AA1044" s="146"/>
    </row>
    <row r="1045" spans="1:27" x14ac:dyDescent="0.25">
      <c r="A1045" s="146" t="s">
        <v>58</v>
      </c>
      <c r="B1045" s="146" t="s">
        <v>185</v>
      </c>
      <c r="C1045" s="146" t="s">
        <v>482</v>
      </c>
      <c r="D1045" s="146"/>
      <c r="E1045" s="146"/>
      <c r="F1045" s="146"/>
      <c r="G1045" s="146"/>
      <c r="H1045" s="146"/>
      <c r="I1045" s="146"/>
      <c r="J1045" s="146">
        <v>1</v>
      </c>
      <c r="K1045" s="146"/>
      <c r="L1045" s="146"/>
      <c r="M1045" s="146">
        <v>8</v>
      </c>
      <c r="N1045" s="146"/>
      <c r="O1045" s="146"/>
      <c r="P1045" s="146"/>
      <c r="Q1045" s="146">
        <v>6</v>
      </c>
      <c r="R1045" s="146">
        <v>9</v>
      </c>
      <c r="S1045" s="146">
        <v>16</v>
      </c>
      <c r="T1045" s="146">
        <v>24</v>
      </c>
      <c r="U1045" s="146"/>
      <c r="V1045" s="146"/>
      <c r="W1045" s="146"/>
      <c r="X1045" s="146"/>
      <c r="Y1045" s="146"/>
      <c r="Z1045" s="146"/>
      <c r="AA1045" s="146"/>
    </row>
    <row r="1046" spans="1:27" ht="15.75" x14ac:dyDescent="0.25">
      <c r="A1046" s="98" t="s">
        <v>58</v>
      </c>
      <c r="B1046" s="98"/>
      <c r="C1046" s="98"/>
      <c r="D1046" s="98"/>
      <c r="E1046" s="98"/>
      <c r="F1046" s="98"/>
      <c r="G1046" s="98"/>
      <c r="H1046" s="98"/>
      <c r="I1046" s="98"/>
      <c r="J1046" s="98">
        <f>SUM(J1040:J1045)</f>
        <v>32</v>
      </c>
      <c r="K1046" s="98">
        <f>SUM(K1040:K1045)</f>
        <v>62</v>
      </c>
      <c r="L1046" s="98">
        <f>SUM(L1040:L1045)</f>
        <v>47</v>
      </c>
      <c r="M1046" s="98">
        <f>SUM(M1040:M1045)</f>
        <v>21</v>
      </c>
      <c r="N1046" s="98"/>
      <c r="O1046" s="98"/>
      <c r="P1046" s="98"/>
      <c r="Q1046" s="98">
        <f>SUM(Q1040:Q1045)</f>
        <v>6</v>
      </c>
      <c r="R1046" s="98">
        <f>SUM(R1040:R1045)</f>
        <v>9</v>
      </c>
      <c r="S1046" s="98">
        <f>SUM(S1040:S1045)</f>
        <v>16</v>
      </c>
      <c r="T1046" s="98">
        <f>SUM(T1040:T1045)</f>
        <v>24</v>
      </c>
      <c r="U1046" s="98"/>
      <c r="V1046" s="98"/>
      <c r="W1046" s="98"/>
      <c r="X1046" s="98"/>
      <c r="Y1046" s="98"/>
      <c r="Z1046" s="98"/>
      <c r="AA1046" s="98"/>
    </row>
    <row r="1047" spans="1:27" x14ac:dyDescent="0.25">
      <c r="A1047" s="146" t="s">
        <v>59</v>
      </c>
      <c r="B1047" s="146" t="s">
        <v>185</v>
      </c>
      <c r="C1047" s="146" t="s">
        <v>269</v>
      </c>
      <c r="D1047" s="146"/>
      <c r="E1047" s="146"/>
      <c r="F1047" s="146"/>
      <c r="G1047" s="146"/>
      <c r="H1047" s="146"/>
      <c r="I1047" s="146"/>
      <c r="J1047" s="146">
        <v>13</v>
      </c>
      <c r="K1047" s="146">
        <v>9</v>
      </c>
      <c r="L1047" s="146">
        <v>8</v>
      </c>
      <c r="M1047" s="146">
        <v>6</v>
      </c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  <c r="Y1047" s="146"/>
      <c r="Z1047" s="146"/>
      <c r="AA1047" s="146"/>
    </row>
    <row r="1048" spans="1:27" ht="30" x14ac:dyDescent="0.25">
      <c r="A1048" s="146" t="s">
        <v>59</v>
      </c>
      <c r="B1048" s="146" t="s">
        <v>185</v>
      </c>
      <c r="C1048" s="146" t="s">
        <v>657</v>
      </c>
      <c r="D1048" s="146"/>
      <c r="E1048" s="146"/>
      <c r="F1048" s="146"/>
      <c r="G1048" s="146"/>
      <c r="H1048" s="146"/>
      <c r="I1048" s="146"/>
      <c r="J1048" s="146">
        <v>25</v>
      </c>
      <c r="K1048" s="146">
        <v>11</v>
      </c>
      <c r="L1048" s="146">
        <v>8</v>
      </c>
      <c r="M1048" s="146">
        <v>7</v>
      </c>
      <c r="N1048" s="146"/>
      <c r="O1048" s="146"/>
      <c r="P1048" s="146"/>
      <c r="Q1048" s="146"/>
      <c r="R1048" s="146"/>
      <c r="S1048" s="146"/>
      <c r="T1048" s="146"/>
      <c r="U1048" s="146"/>
      <c r="V1048" s="146"/>
      <c r="W1048" s="146"/>
      <c r="X1048" s="146"/>
      <c r="Y1048" s="146"/>
      <c r="Z1048" s="146"/>
      <c r="AA1048" s="146"/>
    </row>
    <row r="1049" spans="1:27" x14ac:dyDescent="0.25">
      <c r="A1049" s="146" t="s">
        <v>59</v>
      </c>
      <c r="B1049" s="146" t="s">
        <v>185</v>
      </c>
      <c r="C1049" s="146" t="s">
        <v>190</v>
      </c>
      <c r="D1049" s="146"/>
      <c r="E1049" s="146"/>
      <c r="F1049" s="146"/>
      <c r="G1049" s="146"/>
      <c r="H1049" s="146"/>
      <c r="I1049" s="146"/>
      <c r="J1049" s="146">
        <v>6</v>
      </c>
      <c r="K1049" s="146">
        <v>3</v>
      </c>
      <c r="L1049" s="146">
        <v>8</v>
      </c>
      <c r="M1049" s="146">
        <v>6</v>
      </c>
      <c r="N1049" s="146"/>
      <c r="O1049" s="146"/>
      <c r="P1049" s="146"/>
      <c r="Q1049" s="146"/>
      <c r="R1049" s="146"/>
      <c r="S1049" s="146"/>
      <c r="T1049" s="146"/>
      <c r="U1049" s="146"/>
      <c r="V1049" s="146"/>
      <c r="W1049" s="146"/>
      <c r="X1049" s="146"/>
      <c r="Y1049" s="146"/>
      <c r="Z1049" s="146"/>
      <c r="AA1049" s="146"/>
    </row>
    <row r="1050" spans="1:27" x14ac:dyDescent="0.25">
      <c r="A1050" s="146" t="s">
        <v>59</v>
      </c>
      <c r="B1050" s="146" t="s">
        <v>185</v>
      </c>
      <c r="C1050" s="146" t="s">
        <v>254</v>
      </c>
      <c r="D1050" s="146"/>
      <c r="E1050" s="146"/>
      <c r="F1050" s="146"/>
      <c r="G1050" s="146"/>
      <c r="H1050" s="146"/>
      <c r="I1050" s="146"/>
      <c r="J1050" s="146">
        <v>17</v>
      </c>
      <c r="K1050" s="146">
        <v>17</v>
      </c>
      <c r="L1050" s="146">
        <v>14</v>
      </c>
      <c r="M1050" s="146">
        <v>13</v>
      </c>
      <c r="N1050" s="146"/>
      <c r="O1050" s="146"/>
      <c r="P1050" s="146"/>
      <c r="Q1050" s="146"/>
      <c r="R1050" s="146"/>
      <c r="S1050" s="146"/>
      <c r="T1050" s="146"/>
      <c r="U1050" s="146"/>
      <c r="V1050" s="146"/>
      <c r="W1050" s="146"/>
      <c r="X1050" s="146"/>
      <c r="Y1050" s="146"/>
      <c r="Z1050" s="146"/>
      <c r="AA1050" s="146"/>
    </row>
    <row r="1051" spans="1:27" ht="30" x14ac:dyDescent="0.25">
      <c r="A1051" s="146" t="s">
        <v>59</v>
      </c>
      <c r="B1051" s="146" t="s">
        <v>185</v>
      </c>
      <c r="C1051" s="146" t="s">
        <v>828</v>
      </c>
      <c r="D1051" s="146"/>
      <c r="E1051" s="146"/>
      <c r="F1051" s="146"/>
      <c r="G1051" s="146"/>
      <c r="H1051" s="146"/>
      <c r="I1051" s="146"/>
      <c r="J1051" s="146">
        <v>16</v>
      </c>
      <c r="K1051" s="146">
        <v>11</v>
      </c>
      <c r="L1051" s="146">
        <v>11</v>
      </c>
      <c r="M1051" s="146">
        <v>11</v>
      </c>
      <c r="N1051" s="146"/>
      <c r="O1051" s="146"/>
      <c r="P1051" s="146"/>
      <c r="Q1051" s="146"/>
      <c r="R1051" s="146"/>
      <c r="S1051" s="146"/>
      <c r="T1051" s="146"/>
      <c r="U1051" s="146"/>
      <c r="V1051" s="146"/>
      <c r="W1051" s="146"/>
      <c r="X1051" s="146"/>
      <c r="Y1051" s="146"/>
      <c r="Z1051" s="146"/>
      <c r="AA1051" s="146"/>
    </row>
    <row r="1052" spans="1:27" ht="30" x14ac:dyDescent="0.25">
      <c r="A1052" s="146" t="s">
        <v>59</v>
      </c>
      <c r="B1052" s="146" t="s">
        <v>185</v>
      </c>
      <c r="C1052" s="146" t="s">
        <v>829</v>
      </c>
      <c r="D1052" s="146"/>
      <c r="E1052" s="146"/>
      <c r="F1052" s="146"/>
      <c r="G1052" s="146"/>
      <c r="H1052" s="146"/>
      <c r="I1052" s="146"/>
      <c r="J1052" s="146">
        <v>7</v>
      </c>
      <c r="K1052" s="146">
        <v>11</v>
      </c>
      <c r="L1052" s="146">
        <v>5</v>
      </c>
      <c r="M1052" s="146">
        <v>5</v>
      </c>
      <c r="N1052" s="146"/>
      <c r="O1052" s="146"/>
      <c r="P1052" s="146"/>
      <c r="Q1052" s="146"/>
      <c r="R1052" s="146"/>
      <c r="S1052" s="146"/>
      <c r="T1052" s="146"/>
      <c r="U1052" s="146"/>
      <c r="V1052" s="146"/>
      <c r="W1052" s="146"/>
      <c r="X1052" s="146"/>
      <c r="Y1052" s="146"/>
      <c r="Z1052" s="146"/>
      <c r="AA1052" s="146"/>
    </row>
    <row r="1053" spans="1:27" x14ac:dyDescent="0.25">
      <c r="A1053" s="146" t="s">
        <v>59</v>
      </c>
      <c r="B1053" s="146" t="s">
        <v>185</v>
      </c>
      <c r="C1053" s="146" t="s">
        <v>246</v>
      </c>
      <c r="D1053" s="146"/>
      <c r="E1053" s="146"/>
      <c r="F1053" s="146"/>
      <c r="G1053" s="146"/>
      <c r="H1053" s="146"/>
      <c r="I1053" s="146"/>
      <c r="J1053" s="146">
        <v>5</v>
      </c>
      <c r="K1053" s="146">
        <v>1</v>
      </c>
      <c r="L1053" s="146">
        <v>8</v>
      </c>
      <c r="M1053" s="146">
        <v>10</v>
      </c>
      <c r="N1053" s="146"/>
      <c r="O1053" s="146"/>
      <c r="P1053" s="146"/>
      <c r="Q1053" s="146"/>
      <c r="R1053" s="146"/>
      <c r="S1053" s="146"/>
      <c r="T1053" s="146"/>
      <c r="U1053" s="146"/>
      <c r="V1053" s="146"/>
      <c r="W1053" s="146"/>
      <c r="X1053" s="146"/>
      <c r="Y1053" s="146"/>
      <c r="Z1053" s="146"/>
      <c r="AA1053" s="146"/>
    </row>
    <row r="1054" spans="1:27" x14ac:dyDescent="0.25">
      <c r="A1054" s="170" t="s">
        <v>59</v>
      </c>
      <c r="B1054" s="170"/>
      <c r="C1054" s="170" t="s">
        <v>184</v>
      </c>
      <c r="D1054" s="170"/>
      <c r="E1054" s="170"/>
      <c r="F1054" s="170"/>
      <c r="G1054" s="170"/>
      <c r="H1054" s="170"/>
      <c r="I1054" s="170"/>
      <c r="J1054" s="170">
        <f>SUM(J1047:J1053)</f>
        <v>89</v>
      </c>
      <c r="K1054" s="170">
        <f>SUM(K1047:K1053)</f>
        <v>63</v>
      </c>
      <c r="L1054" s="170">
        <f>SUM(L1047:L1053)</f>
        <v>62</v>
      </c>
      <c r="M1054" s="170">
        <f>SUM(M1047:M1053)</f>
        <v>58</v>
      </c>
      <c r="N1054" s="170"/>
      <c r="O1054" s="170"/>
      <c r="P1054" s="170"/>
      <c r="Q1054" s="170"/>
      <c r="R1054" s="170"/>
      <c r="S1054" s="170"/>
      <c r="T1054" s="170"/>
      <c r="U1054" s="170"/>
      <c r="V1054" s="170"/>
      <c r="W1054" s="170"/>
      <c r="X1054" s="170"/>
      <c r="Y1054" s="170"/>
      <c r="Z1054" s="170"/>
      <c r="AA1054" s="170"/>
    </row>
    <row r="1055" spans="1:27" ht="15.75" x14ac:dyDescent="0.25">
      <c r="A1055" s="58" t="s">
        <v>60</v>
      </c>
      <c r="B1055" s="58" t="s">
        <v>185</v>
      </c>
      <c r="C1055" s="58" t="s">
        <v>470</v>
      </c>
      <c r="D1055" s="58"/>
      <c r="E1055" s="58"/>
      <c r="F1055" s="58"/>
      <c r="G1055" s="58"/>
      <c r="H1055" s="58"/>
      <c r="I1055" s="58"/>
      <c r="J1055" s="58">
        <v>4</v>
      </c>
      <c r="K1055" s="58">
        <v>65</v>
      </c>
      <c r="L1055" s="58">
        <v>60</v>
      </c>
      <c r="M1055" s="58">
        <v>35</v>
      </c>
      <c r="N1055" s="58"/>
      <c r="O1055" s="58"/>
      <c r="P1055" s="58"/>
      <c r="Q1055" s="58"/>
      <c r="R1055" s="58">
        <v>22</v>
      </c>
      <c r="S1055" s="58">
        <v>14</v>
      </c>
      <c r="T1055" s="58">
        <v>27</v>
      </c>
      <c r="U1055" s="58"/>
      <c r="V1055" s="58"/>
      <c r="W1055" s="58"/>
      <c r="X1055" s="58"/>
      <c r="Y1055" s="58"/>
      <c r="Z1055" s="58"/>
      <c r="AA1055" s="58"/>
    </row>
    <row r="1056" spans="1:27" ht="15.75" x14ac:dyDescent="0.25">
      <c r="A1056" s="58" t="s">
        <v>60</v>
      </c>
      <c r="B1056" s="58" t="s">
        <v>185</v>
      </c>
      <c r="C1056" s="58" t="s">
        <v>188</v>
      </c>
      <c r="D1056" s="58"/>
      <c r="E1056" s="58"/>
      <c r="F1056" s="58"/>
      <c r="G1056" s="58"/>
      <c r="H1056" s="58"/>
      <c r="I1056" s="58"/>
      <c r="J1056" s="58">
        <v>7</v>
      </c>
      <c r="K1056" s="58">
        <v>32</v>
      </c>
      <c r="L1056" s="58">
        <v>19</v>
      </c>
      <c r="M1056" s="58">
        <v>13</v>
      </c>
      <c r="N1056" s="58"/>
      <c r="O1056" s="58"/>
      <c r="P1056" s="58"/>
      <c r="Q1056" s="58"/>
      <c r="R1056" s="58">
        <v>10</v>
      </c>
      <c r="S1056" s="58">
        <v>19</v>
      </c>
      <c r="T1056" s="58">
        <v>16</v>
      </c>
      <c r="U1056" s="58"/>
      <c r="V1056" s="58"/>
      <c r="W1056" s="58"/>
      <c r="X1056" s="58"/>
      <c r="Y1056" s="58"/>
      <c r="Z1056" s="58"/>
      <c r="AA1056" s="58"/>
    </row>
    <row r="1057" spans="1:27" ht="15.75" x14ac:dyDescent="0.25">
      <c r="A1057" s="58" t="s">
        <v>60</v>
      </c>
      <c r="B1057" s="58" t="s">
        <v>185</v>
      </c>
      <c r="C1057" s="58" t="s">
        <v>246</v>
      </c>
      <c r="D1057" s="58"/>
      <c r="E1057" s="58"/>
      <c r="F1057" s="58"/>
      <c r="G1057" s="58"/>
      <c r="H1057" s="58"/>
      <c r="I1057" s="58"/>
      <c r="J1057" s="58">
        <v>25</v>
      </c>
      <c r="K1057" s="58">
        <v>0</v>
      </c>
      <c r="L1057" s="58">
        <v>0</v>
      </c>
      <c r="M1057" s="58">
        <v>0</v>
      </c>
      <c r="N1057" s="58"/>
      <c r="O1057" s="58"/>
      <c r="P1057" s="58"/>
      <c r="Q1057" s="58"/>
      <c r="R1057" s="58">
        <v>0</v>
      </c>
      <c r="S1057" s="58">
        <v>0</v>
      </c>
      <c r="T1057" s="58">
        <v>0</v>
      </c>
      <c r="U1057" s="58"/>
      <c r="V1057" s="58"/>
      <c r="W1057" s="58"/>
      <c r="X1057" s="58"/>
      <c r="Y1057" s="58"/>
      <c r="Z1057" s="58"/>
      <c r="AA1057" s="58"/>
    </row>
    <row r="1058" spans="1:27" ht="15.75" x14ac:dyDescent="0.25">
      <c r="A1058" s="98" t="s">
        <v>60</v>
      </c>
      <c r="B1058" s="98"/>
      <c r="C1058" s="98" t="s">
        <v>184</v>
      </c>
      <c r="D1058" s="98"/>
      <c r="E1058" s="98"/>
      <c r="F1058" s="98"/>
      <c r="G1058" s="98"/>
      <c r="H1058" s="98"/>
      <c r="I1058" s="98"/>
      <c r="J1058" s="98">
        <v>36</v>
      </c>
      <c r="K1058" s="98">
        <v>97</v>
      </c>
      <c r="L1058" s="98">
        <v>79</v>
      </c>
      <c r="M1058" s="98">
        <v>48</v>
      </c>
      <c r="N1058" s="98"/>
      <c r="O1058" s="98"/>
      <c r="P1058" s="98"/>
      <c r="Q1058" s="98"/>
      <c r="R1058" s="98">
        <v>32</v>
      </c>
      <c r="S1058" s="98">
        <v>33</v>
      </c>
      <c r="T1058" s="98">
        <v>43</v>
      </c>
      <c r="U1058" s="98"/>
      <c r="V1058" s="98"/>
      <c r="W1058" s="98"/>
      <c r="X1058" s="98"/>
      <c r="Y1058" s="98"/>
      <c r="Z1058" s="98"/>
      <c r="AA1058" s="98"/>
    </row>
    <row r="1059" spans="1:27" ht="30" x14ac:dyDescent="0.25">
      <c r="A1059" s="146" t="s">
        <v>61</v>
      </c>
      <c r="B1059" s="146" t="s">
        <v>185</v>
      </c>
      <c r="C1059" s="146" t="s">
        <v>812</v>
      </c>
      <c r="D1059" s="146"/>
      <c r="E1059" s="146"/>
      <c r="F1059" s="146"/>
      <c r="G1059" s="146"/>
      <c r="H1059" s="146"/>
      <c r="I1059" s="146"/>
      <c r="J1059" s="146">
        <v>24</v>
      </c>
      <c r="K1059" s="146">
        <v>29</v>
      </c>
      <c r="L1059" s="146">
        <v>33</v>
      </c>
      <c r="M1059" s="146">
        <v>20</v>
      </c>
      <c r="N1059" s="146"/>
      <c r="O1059" s="146"/>
      <c r="P1059" s="146">
        <v>27</v>
      </c>
      <c r="Q1059" s="146">
        <v>12</v>
      </c>
      <c r="R1059" s="146">
        <v>28</v>
      </c>
      <c r="S1059" s="146">
        <v>32</v>
      </c>
      <c r="T1059" s="146">
        <v>25</v>
      </c>
      <c r="U1059" s="146"/>
      <c r="V1059" s="146"/>
      <c r="W1059" s="146"/>
      <c r="X1059" s="146"/>
      <c r="Y1059" s="146"/>
      <c r="Z1059" s="146"/>
      <c r="AA1059" s="146"/>
    </row>
    <row r="1060" spans="1:27" ht="30" x14ac:dyDescent="0.25">
      <c r="A1060" s="146" t="s">
        <v>61</v>
      </c>
      <c r="B1060" s="146" t="s">
        <v>185</v>
      </c>
      <c r="C1060" s="146" t="s">
        <v>813</v>
      </c>
      <c r="D1060" s="146"/>
      <c r="E1060" s="146"/>
      <c r="F1060" s="146"/>
      <c r="G1060" s="146"/>
      <c r="H1060" s="146"/>
      <c r="I1060" s="146"/>
      <c r="J1060" s="146">
        <v>22</v>
      </c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  <c r="U1060" s="146"/>
      <c r="V1060" s="146"/>
      <c r="W1060" s="146"/>
      <c r="X1060" s="146"/>
      <c r="Y1060" s="146"/>
      <c r="Z1060" s="146"/>
      <c r="AA1060" s="146"/>
    </row>
    <row r="1061" spans="1:27" x14ac:dyDescent="0.25">
      <c r="A1061" s="146" t="s">
        <v>61</v>
      </c>
      <c r="B1061" s="146" t="s">
        <v>185</v>
      </c>
      <c r="C1061" s="146" t="s">
        <v>814</v>
      </c>
      <c r="D1061" s="146"/>
      <c r="E1061" s="146"/>
      <c r="F1061" s="146"/>
      <c r="G1061" s="146"/>
      <c r="H1061" s="146"/>
      <c r="I1061" s="146"/>
      <c r="J1061" s="146">
        <v>7</v>
      </c>
      <c r="K1061" s="146">
        <v>6</v>
      </c>
      <c r="L1061" s="146">
        <v>27</v>
      </c>
      <c r="M1061" s="146">
        <v>15</v>
      </c>
      <c r="N1061" s="146"/>
      <c r="O1061" s="146"/>
      <c r="P1061" s="146">
        <v>8</v>
      </c>
      <c r="Q1061" s="146">
        <v>29</v>
      </c>
      <c r="R1061" s="146">
        <v>17</v>
      </c>
      <c r="S1061" s="146">
        <v>31</v>
      </c>
      <c r="T1061" s="146">
        <v>17</v>
      </c>
      <c r="U1061" s="146"/>
      <c r="V1061" s="146"/>
      <c r="W1061" s="146"/>
      <c r="X1061" s="146"/>
      <c r="Y1061" s="146"/>
      <c r="Z1061" s="146"/>
      <c r="AA1061" s="146"/>
    </row>
    <row r="1062" spans="1:27" ht="30" x14ac:dyDescent="0.25">
      <c r="A1062" s="146" t="s">
        <v>61</v>
      </c>
      <c r="B1062" s="146" t="s">
        <v>185</v>
      </c>
      <c r="C1062" s="146" t="s">
        <v>815</v>
      </c>
      <c r="D1062" s="146"/>
      <c r="E1062" s="146"/>
      <c r="F1062" s="146"/>
      <c r="G1062" s="146"/>
      <c r="H1062" s="146"/>
      <c r="I1062" s="146"/>
      <c r="J1062" s="146">
        <v>6</v>
      </c>
      <c r="K1062" s="146">
        <v>5</v>
      </c>
      <c r="L1062" s="146">
        <v>7</v>
      </c>
      <c r="M1062" s="146">
        <v>14</v>
      </c>
      <c r="N1062" s="146">
        <v>8</v>
      </c>
      <c r="O1062" s="146"/>
      <c r="P1062" s="146"/>
      <c r="Q1062" s="146"/>
      <c r="R1062" s="146"/>
      <c r="S1062" s="146"/>
      <c r="T1062" s="146"/>
      <c r="U1062" s="146"/>
      <c r="V1062" s="146"/>
      <c r="W1062" s="146"/>
      <c r="X1062" s="146"/>
      <c r="Y1062" s="146"/>
      <c r="Z1062" s="146"/>
      <c r="AA1062" s="146"/>
    </row>
    <row r="1063" spans="1:27" x14ac:dyDescent="0.25">
      <c r="A1063" s="146" t="s">
        <v>61</v>
      </c>
      <c r="B1063" s="146" t="s">
        <v>185</v>
      </c>
      <c r="C1063" s="146" t="s">
        <v>816</v>
      </c>
      <c r="D1063" s="146"/>
      <c r="E1063" s="146"/>
      <c r="F1063" s="146"/>
      <c r="G1063" s="146"/>
      <c r="H1063" s="146"/>
      <c r="I1063" s="146"/>
      <c r="J1063" s="146">
        <v>16</v>
      </c>
      <c r="K1063" s="146">
        <v>27</v>
      </c>
      <c r="L1063" s="146">
        <v>20</v>
      </c>
      <c r="M1063" s="146">
        <v>6</v>
      </c>
      <c r="N1063" s="146"/>
      <c r="O1063" s="146"/>
      <c r="P1063" s="146"/>
      <c r="Q1063" s="146"/>
      <c r="R1063" s="146"/>
      <c r="S1063" s="146"/>
      <c r="T1063" s="146"/>
      <c r="U1063" s="146"/>
      <c r="V1063" s="146"/>
      <c r="W1063" s="146"/>
      <c r="X1063" s="146"/>
      <c r="Y1063" s="146"/>
      <c r="Z1063" s="146"/>
      <c r="AA1063" s="146"/>
    </row>
    <row r="1064" spans="1:27" ht="45" x14ac:dyDescent="0.25">
      <c r="A1064" s="146" t="s">
        <v>61</v>
      </c>
      <c r="B1064" s="146" t="s">
        <v>185</v>
      </c>
      <c r="C1064" s="146" t="s">
        <v>817</v>
      </c>
      <c r="D1064" s="146"/>
      <c r="E1064" s="146"/>
      <c r="F1064" s="146"/>
      <c r="G1064" s="146"/>
      <c r="H1064" s="146"/>
      <c r="I1064" s="146"/>
      <c r="J1064" s="146">
        <v>8</v>
      </c>
      <c r="K1064" s="146">
        <v>6</v>
      </c>
      <c r="L1064" s="146">
        <v>4</v>
      </c>
      <c r="M1064" s="146">
        <v>20</v>
      </c>
      <c r="N1064" s="146"/>
      <c r="O1064" s="146"/>
      <c r="P1064" s="146"/>
      <c r="Q1064" s="146"/>
      <c r="R1064" s="146"/>
      <c r="S1064" s="146"/>
      <c r="T1064" s="146"/>
      <c r="U1064" s="146"/>
      <c r="V1064" s="146"/>
      <c r="W1064" s="146"/>
      <c r="X1064" s="146"/>
      <c r="Y1064" s="146"/>
      <c r="Z1064" s="146"/>
      <c r="AA1064" s="146"/>
    </row>
    <row r="1065" spans="1:27" ht="30" x14ac:dyDescent="0.25">
      <c r="A1065" s="146" t="s">
        <v>61</v>
      </c>
      <c r="B1065" s="146" t="s">
        <v>185</v>
      </c>
      <c r="C1065" s="146" t="s">
        <v>818</v>
      </c>
      <c r="D1065" s="146"/>
      <c r="E1065" s="146"/>
      <c r="F1065" s="146"/>
      <c r="G1065" s="146"/>
      <c r="H1065" s="146"/>
      <c r="I1065" s="146"/>
      <c r="J1065" s="146">
        <v>16</v>
      </c>
      <c r="K1065" s="146">
        <v>13</v>
      </c>
      <c r="L1065" s="146">
        <v>23</v>
      </c>
      <c r="M1065" s="146">
        <v>9</v>
      </c>
      <c r="N1065" s="146"/>
      <c r="O1065" s="146"/>
      <c r="P1065" s="146">
        <v>18</v>
      </c>
      <c r="Q1065" s="146">
        <v>41</v>
      </c>
      <c r="R1065" s="146">
        <v>31</v>
      </c>
      <c r="S1065" s="146">
        <v>31</v>
      </c>
      <c r="T1065" s="146">
        <v>30</v>
      </c>
      <c r="U1065" s="146"/>
      <c r="V1065" s="146"/>
      <c r="W1065" s="146"/>
      <c r="X1065" s="146"/>
      <c r="Y1065" s="146"/>
      <c r="Z1065" s="146"/>
      <c r="AA1065" s="146"/>
    </row>
    <row r="1066" spans="1:27" ht="60" x14ac:dyDescent="0.25">
      <c r="A1066" s="146" t="s">
        <v>61</v>
      </c>
      <c r="B1066" s="146" t="s">
        <v>185</v>
      </c>
      <c r="C1066" s="146" t="s">
        <v>819</v>
      </c>
      <c r="D1066" s="146"/>
      <c r="E1066" s="146"/>
      <c r="F1066" s="146"/>
      <c r="G1066" s="146"/>
      <c r="H1066" s="146"/>
      <c r="I1066" s="146"/>
      <c r="J1066" s="146">
        <v>3</v>
      </c>
      <c r="K1066" s="146">
        <v>6</v>
      </c>
      <c r="L1066" s="146">
        <v>8</v>
      </c>
      <c r="M1066" s="146">
        <v>5</v>
      </c>
      <c r="N1066" s="146"/>
      <c r="O1066" s="146"/>
      <c r="P1066" s="146">
        <v>11</v>
      </c>
      <c r="Q1066" s="146">
        <v>27</v>
      </c>
      <c r="R1066" s="146">
        <v>8</v>
      </c>
      <c r="S1066" s="146">
        <v>16</v>
      </c>
      <c r="T1066" s="146">
        <v>10</v>
      </c>
      <c r="U1066" s="146"/>
      <c r="V1066" s="146"/>
      <c r="W1066" s="146"/>
      <c r="X1066" s="146"/>
      <c r="Y1066" s="146"/>
      <c r="Z1066" s="146"/>
      <c r="AA1066" s="146"/>
    </row>
    <row r="1067" spans="1:27" x14ac:dyDescent="0.25">
      <c r="A1067" s="146" t="s">
        <v>61</v>
      </c>
      <c r="B1067" s="146" t="s">
        <v>185</v>
      </c>
      <c r="C1067" s="146" t="s">
        <v>484</v>
      </c>
      <c r="D1067" s="146"/>
      <c r="E1067" s="146"/>
      <c r="F1067" s="146"/>
      <c r="G1067" s="146"/>
      <c r="H1067" s="146"/>
      <c r="I1067" s="146"/>
      <c r="J1067" s="146">
        <v>9</v>
      </c>
      <c r="K1067" s="146">
        <v>7</v>
      </c>
      <c r="L1067" s="146">
        <v>18</v>
      </c>
      <c r="M1067" s="146">
        <v>17</v>
      </c>
      <c r="N1067" s="146"/>
      <c r="O1067" s="146"/>
      <c r="P1067" s="146">
        <v>9</v>
      </c>
      <c r="Q1067" s="146">
        <v>7</v>
      </c>
      <c r="R1067" s="146">
        <v>24</v>
      </c>
      <c r="S1067" s="146">
        <v>22</v>
      </c>
      <c r="T1067" s="146">
        <v>22</v>
      </c>
      <c r="U1067" s="146"/>
      <c r="V1067" s="146"/>
      <c r="W1067" s="146"/>
      <c r="X1067" s="146"/>
      <c r="Y1067" s="146"/>
      <c r="Z1067" s="146"/>
      <c r="AA1067" s="146"/>
    </row>
    <row r="1068" spans="1:27" x14ac:dyDescent="0.25">
      <c r="A1068" s="146" t="s">
        <v>61</v>
      </c>
      <c r="B1068" s="146" t="s">
        <v>185</v>
      </c>
      <c r="C1068" s="146" t="s">
        <v>483</v>
      </c>
      <c r="D1068" s="146"/>
      <c r="E1068" s="146"/>
      <c r="F1068" s="146"/>
      <c r="G1068" s="146"/>
      <c r="H1068" s="146"/>
      <c r="I1068" s="146"/>
      <c r="J1068" s="146">
        <v>37</v>
      </c>
      <c r="K1068" s="146">
        <v>35</v>
      </c>
      <c r="L1068" s="146">
        <v>54</v>
      </c>
      <c r="M1068" s="146">
        <v>35</v>
      </c>
      <c r="N1068" s="146"/>
      <c r="O1068" s="146"/>
      <c r="P1068" s="146">
        <v>70</v>
      </c>
      <c r="Q1068" s="146">
        <v>38</v>
      </c>
      <c r="R1068" s="146">
        <v>64</v>
      </c>
      <c r="S1068" s="146">
        <v>52</v>
      </c>
      <c r="T1068" s="146">
        <v>38</v>
      </c>
      <c r="U1068" s="146"/>
      <c r="V1068" s="146"/>
      <c r="W1068" s="146"/>
      <c r="X1068" s="146"/>
      <c r="Y1068" s="146"/>
      <c r="Z1068" s="146"/>
      <c r="AA1068" s="146"/>
    </row>
    <row r="1069" spans="1:27" x14ac:dyDescent="0.25">
      <c r="A1069" s="146" t="s">
        <v>61</v>
      </c>
      <c r="B1069" s="146" t="s">
        <v>185</v>
      </c>
      <c r="C1069" s="146" t="s">
        <v>820</v>
      </c>
      <c r="D1069" s="146"/>
      <c r="E1069" s="146"/>
      <c r="F1069" s="146"/>
      <c r="G1069" s="146"/>
      <c r="H1069" s="146"/>
      <c r="I1069" s="146"/>
      <c r="J1069" s="146">
        <v>41</v>
      </c>
      <c r="K1069" s="146">
        <v>18</v>
      </c>
      <c r="L1069" s="146">
        <v>12</v>
      </c>
      <c r="M1069" s="146">
        <v>11</v>
      </c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  <c r="Y1069" s="146"/>
      <c r="Z1069" s="146"/>
      <c r="AA1069" s="146"/>
    </row>
    <row r="1070" spans="1:27" x14ac:dyDescent="0.25">
      <c r="A1070" s="146" t="s">
        <v>61</v>
      </c>
      <c r="B1070" s="146" t="s">
        <v>185</v>
      </c>
      <c r="C1070" s="146" t="s">
        <v>821</v>
      </c>
      <c r="D1070" s="146"/>
      <c r="E1070" s="146"/>
      <c r="F1070" s="146"/>
      <c r="G1070" s="146"/>
      <c r="H1070" s="146"/>
      <c r="I1070" s="146"/>
      <c r="J1070" s="146">
        <v>8</v>
      </c>
      <c r="K1070" s="146">
        <v>13</v>
      </c>
      <c r="L1070" s="146">
        <v>35</v>
      </c>
      <c r="M1070" s="146">
        <v>30</v>
      </c>
      <c r="N1070" s="146"/>
      <c r="O1070" s="146"/>
      <c r="P1070" s="146"/>
      <c r="Q1070" s="146"/>
      <c r="R1070" s="146"/>
      <c r="S1070" s="146"/>
      <c r="T1070" s="146"/>
      <c r="U1070" s="146"/>
      <c r="V1070" s="146"/>
      <c r="W1070" s="146"/>
      <c r="X1070" s="146"/>
      <c r="Y1070" s="146"/>
      <c r="Z1070" s="146"/>
      <c r="AA1070" s="146"/>
    </row>
    <row r="1071" spans="1:27" x14ac:dyDescent="0.25">
      <c r="A1071" s="146" t="s">
        <v>61</v>
      </c>
      <c r="B1071" s="146" t="s">
        <v>186</v>
      </c>
      <c r="C1071" s="146" t="s">
        <v>710</v>
      </c>
      <c r="D1071" s="146"/>
      <c r="E1071" s="146"/>
      <c r="F1071" s="146"/>
      <c r="G1071" s="146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  <c r="U1071" s="146"/>
      <c r="V1071" s="146"/>
      <c r="W1071" s="146"/>
      <c r="X1071" s="146"/>
      <c r="Y1071" s="146"/>
      <c r="Z1071" s="146"/>
      <c r="AA1071" s="146"/>
    </row>
    <row r="1072" spans="1:27" ht="30" x14ac:dyDescent="0.25">
      <c r="A1072" s="146" t="s">
        <v>61</v>
      </c>
      <c r="B1072" s="146" t="s">
        <v>186</v>
      </c>
      <c r="C1072" s="146" t="s">
        <v>812</v>
      </c>
      <c r="D1072" s="146"/>
      <c r="E1072" s="146"/>
      <c r="F1072" s="146"/>
      <c r="G1072" s="146"/>
      <c r="H1072" s="146"/>
      <c r="I1072" s="146"/>
      <c r="J1072" s="146">
        <v>5</v>
      </c>
      <c r="K1072" s="146">
        <v>5</v>
      </c>
      <c r="L1072" s="146"/>
      <c r="M1072" s="146"/>
      <c r="N1072" s="146"/>
      <c r="O1072" s="146"/>
      <c r="P1072" s="146"/>
      <c r="Q1072" s="146"/>
      <c r="R1072" s="146"/>
      <c r="S1072" s="146"/>
      <c r="T1072" s="146"/>
      <c r="U1072" s="146"/>
      <c r="V1072" s="146"/>
      <c r="W1072" s="146"/>
      <c r="X1072" s="146"/>
      <c r="Y1072" s="146"/>
      <c r="Z1072" s="146"/>
      <c r="AA1072" s="146"/>
    </row>
    <row r="1073" spans="1:27" ht="30" x14ac:dyDescent="0.25">
      <c r="A1073" s="146" t="s">
        <v>61</v>
      </c>
      <c r="B1073" s="146" t="s">
        <v>186</v>
      </c>
      <c r="C1073" s="146" t="s">
        <v>818</v>
      </c>
      <c r="D1073" s="146"/>
      <c r="E1073" s="146"/>
      <c r="F1073" s="146"/>
      <c r="G1073" s="146"/>
      <c r="H1073" s="146"/>
      <c r="I1073" s="146"/>
      <c r="J1073" s="146">
        <v>11</v>
      </c>
      <c r="K1073" s="146">
        <v>7</v>
      </c>
      <c r="L1073" s="146"/>
      <c r="M1073" s="146"/>
      <c r="N1073" s="146"/>
      <c r="O1073" s="146"/>
      <c r="P1073" s="146"/>
      <c r="Q1073" s="146"/>
      <c r="R1073" s="146"/>
      <c r="S1073" s="146"/>
      <c r="T1073" s="146"/>
      <c r="U1073" s="146"/>
      <c r="V1073" s="146"/>
      <c r="W1073" s="146"/>
      <c r="X1073" s="146"/>
      <c r="Y1073" s="146"/>
      <c r="Z1073" s="146"/>
      <c r="AA1073" s="146"/>
    </row>
    <row r="1074" spans="1:27" x14ac:dyDescent="0.25">
      <c r="A1074" s="146" t="s">
        <v>61</v>
      </c>
      <c r="B1074" s="146" t="s">
        <v>186</v>
      </c>
      <c r="C1074" s="146" t="s">
        <v>814</v>
      </c>
      <c r="D1074" s="146"/>
      <c r="E1074" s="146"/>
      <c r="F1074" s="146"/>
      <c r="G1074" s="146"/>
      <c r="H1074" s="146"/>
      <c r="I1074" s="146"/>
      <c r="J1074" s="146">
        <v>15</v>
      </c>
      <c r="K1074" s="146">
        <v>7</v>
      </c>
      <c r="L1074" s="1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  <c r="W1074" s="146"/>
      <c r="X1074" s="146"/>
      <c r="Y1074" s="146"/>
      <c r="Z1074" s="146"/>
      <c r="AA1074" s="146"/>
    </row>
    <row r="1075" spans="1:27" x14ac:dyDescent="0.25">
      <c r="A1075" s="146" t="s">
        <v>61</v>
      </c>
      <c r="B1075" s="146" t="s">
        <v>186</v>
      </c>
      <c r="C1075" s="146" t="s">
        <v>484</v>
      </c>
      <c r="D1075" s="146"/>
      <c r="E1075" s="146"/>
      <c r="F1075" s="146"/>
      <c r="G1075" s="146"/>
      <c r="H1075" s="146"/>
      <c r="I1075" s="146"/>
      <c r="J1075" s="146">
        <v>5</v>
      </c>
      <c r="K1075" s="146">
        <v>9</v>
      </c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  <c r="Y1075" s="146"/>
      <c r="Z1075" s="146"/>
      <c r="AA1075" s="146"/>
    </row>
    <row r="1076" spans="1:27" x14ac:dyDescent="0.25">
      <c r="A1076" s="146" t="s">
        <v>61</v>
      </c>
      <c r="B1076" s="146" t="s">
        <v>186</v>
      </c>
      <c r="C1076" s="146" t="s">
        <v>483</v>
      </c>
      <c r="D1076" s="146"/>
      <c r="E1076" s="146"/>
      <c r="F1076" s="146"/>
      <c r="G1076" s="146"/>
      <c r="H1076" s="146"/>
      <c r="I1076" s="146"/>
      <c r="J1076" s="146">
        <v>9</v>
      </c>
      <c r="K1076" s="146">
        <v>11</v>
      </c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  <c r="Y1076" s="146"/>
      <c r="Z1076" s="146"/>
      <c r="AA1076" s="146"/>
    </row>
    <row r="1077" spans="1:27" x14ac:dyDescent="0.25">
      <c r="A1077" s="170" t="s">
        <v>61</v>
      </c>
      <c r="B1077" s="170"/>
      <c r="C1077" s="170" t="s">
        <v>184</v>
      </c>
      <c r="D1077" s="170"/>
      <c r="E1077" s="170"/>
      <c r="F1077" s="170"/>
      <c r="G1077" s="170"/>
      <c r="H1077" s="170"/>
      <c r="I1077" s="170"/>
      <c r="J1077" s="170">
        <f>J1059+J1060+J1061+J1062+J1063+J1064+J1065+J1066+J1067+J1068+J1069+J1070+J1072+J1073+J1074+J1075+J1076</f>
        <v>242</v>
      </c>
      <c r="K1077" s="170">
        <f>K1059+K1060+K1061+K1062+K1063+K1064+K1065+K1066+K1067+K1068+K1069+K1070+K1072+K1073+K1074+K1075+K1076</f>
        <v>204</v>
      </c>
      <c r="L1077" s="170">
        <f>L1059+L1060+L1061+L1062+L1063+L1064+L1065+L1066+L1067+L1068+L1069+L1070+L1072+L1073+L1074+L1075+L1076</f>
        <v>241</v>
      </c>
      <c r="M1077" s="170">
        <f>M1059+M1060+M1061+M1062+M1063+M1064+M1065+M1066+M1067+M1068+M1069+M1070+M1072+M1073+M1074+M1075+M1076</f>
        <v>182</v>
      </c>
      <c r="N1077" s="170">
        <f>N1059+N1060+N1061+N1062+N1063+N1064+N1065+N1066+N1067+N1068+N1069+N1070+N1072+N1073+N1074+N1075+N1076</f>
        <v>8</v>
      </c>
      <c r="O1077" s="170"/>
      <c r="P1077" s="170">
        <f>P1059+P1060+P1061+P1062+P1063+P1064+P1065+P1066+P1067+P1068+P1069+P1070+P1072+P1073+P1074+P1075+P1076</f>
        <v>143</v>
      </c>
      <c r="Q1077" s="170">
        <f>Q1059+Q1060+Q1061+Q1062+Q1063+Q1064+Q1065+Q1066+Q1067+Q1068+Q1069+Q1070+Q1072+Q1073+Q1074+Q1075+Q1076</f>
        <v>154</v>
      </c>
      <c r="R1077" s="170">
        <f>R1059+R1060+R1061+R1062+R1063+R1064+R1065+R1066+R1067+R1068+R1069+R1070+R1072+R1073+R1074+R1075+R1076</f>
        <v>172</v>
      </c>
      <c r="S1077" s="170">
        <f>S1059+S1060+S1061+S1062+S1063+S1064+S1065+S1066+S1067+S1068+S1069+S1070+S1072+S1073+S1074+S1075+S1076</f>
        <v>184</v>
      </c>
      <c r="T1077" s="170">
        <f>T1059+T1060+T1061+T1062+T1063+T1064+T1065+T1066+T1067+T1068+T1069+T1070+T1072+T1073+T1074+T1075+T1076</f>
        <v>142</v>
      </c>
      <c r="U1077" s="170"/>
      <c r="V1077" s="170"/>
      <c r="W1077" s="170"/>
      <c r="X1077" s="170"/>
      <c r="Y1077" s="170"/>
      <c r="Z1077" s="170"/>
      <c r="AA1077" s="170"/>
    </row>
    <row r="1078" spans="1:27" ht="15.75" x14ac:dyDescent="0.25">
      <c r="A1078" s="58" t="s">
        <v>62</v>
      </c>
      <c r="B1078" s="58" t="s">
        <v>266</v>
      </c>
      <c r="C1078" s="58" t="s">
        <v>341</v>
      </c>
      <c r="D1078" s="58"/>
      <c r="E1078" s="58"/>
      <c r="F1078" s="58"/>
      <c r="G1078" s="58"/>
      <c r="H1078" s="58"/>
      <c r="I1078" s="58"/>
      <c r="J1078" s="58">
        <v>576</v>
      </c>
      <c r="K1078" s="58">
        <v>1353</v>
      </c>
      <c r="L1078" s="58">
        <v>1009</v>
      </c>
      <c r="M1078" s="58">
        <v>714</v>
      </c>
      <c r="N1078" s="58">
        <v>260</v>
      </c>
      <c r="O1078" s="58">
        <v>151</v>
      </c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</row>
    <row r="1079" spans="1:27" ht="15.75" x14ac:dyDescent="0.25">
      <c r="A1079" s="58" t="s">
        <v>62</v>
      </c>
      <c r="B1079" s="58" t="s">
        <v>266</v>
      </c>
      <c r="C1079" s="58" t="s">
        <v>350</v>
      </c>
      <c r="D1079" s="58"/>
      <c r="E1079" s="58"/>
      <c r="F1079" s="58"/>
      <c r="G1079" s="58"/>
      <c r="H1079" s="58"/>
      <c r="I1079" s="58"/>
      <c r="J1079" s="58">
        <v>9</v>
      </c>
      <c r="K1079" s="58">
        <v>21</v>
      </c>
      <c r="L1079" s="58">
        <v>12</v>
      </c>
      <c r="M1079" s="58">
        <v>25</v>
      </c>
      <c r="N1079" s="58">
        <v>16</v>
      </c>
      <c r="O1079" s="58">
        <v>0</v>
      </c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</row>
    <row r="1080" spans="1:27" ht="15.75" x14ac:dyDescent="0.25">
      <c r="A1080" s="98" t="s">
        <v>62</v>
      </c>
      <c r="B1080" s="98"/>
      <c r="C1080" s="98"/>
      <c r="D1080" s="98"/>
      <c r="E1080" s="98"/>
      <c r="F1080" s="98"/>
      <c r="G1080" s="98"/>
      <c r="H1080" s="98"/>
      <c r="I1080" s="98"/>
      <c r="J1080" s="98">
        <v>585</v>
      </c>
      <c r="K1080" s="98">
        <v>1374</v>
      </c>
      <c r="L1080" s="98">
        <v>1021</v>
      </c>
      <c r="M1080" s="98">
        <v>739</v>
      </c>
      <c r="N1080" s="98">
        <v>276</v>
      </c>
      <c r="O1080" s="98">
        <v>151</v>
      </c>
      <c r="P1080" s="98"/>
      <c r="Q1080" s="98"/>
      <c r="R1080" s="98"/>
      <c r="S1080" s="98"/>
      <c r="T1080" s="98"/>
      <c r="U1080" s="98"/>
      <c r="V1080" s="98"/>
      <c r="W1080" s="98"/>
      <c r="X1080" s="98"/>
      <c r="Y1080" s="98"/>
      <c r="Z1080" s="98"/>
      <c r="AA1080" s="98"/>
    </row>
    <row r="1081" spans="1:27" ht="31.5" x14ac:dyDescent="0.25">
      <c r="A1081" s="42" t="s">
        <v>63</v>
      </c>
      <c r="B1081" s="44"/>
    </row>
    <row r="1082" spans="1:27" ht="15.75" x14ac:dyDescent="0.25">
      <c r="A1082" s="58" t="s">
        <v>1083</v>
      </c>
      <c r="B1082" s="58" t="s">
        <v>185</v>
      </c>
      <c r="C1082" s="190" t="s">
        <v>190</v>
      </c>
      <c r="D1082" s="58"/>
      <c r="E1082" s="58"/>
      <c r="F1082" s="58"/>
      <c r="G1082" s="58"/>
      <c r="H1082" s="58"/>
      <c r="I1082" s="58"/>
      <c r="J1082" s="58">
        <v>20</v>
      </c>
      <c r="K1082" s="58">
        <v>15</v>
      </c>
      <c r="L1082" s="58">
        <v>31</v>
      </c>
      <c r="M1082" s="58">
        <v>32</v>
      </c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</row>
    <row r="1083" spans="1:27" ht="15.75" x14ac:dyDescent="0.25">
      <c r="A1083" s="58" t="s">
        <v>1083</v>
      </c>
      <c r="B1083" s="58" t="s">
        <v>185</v>
      </c>
      <c r="C1083" s="190" t="s">
        <v>428</v>
      </c>
      <c r="D1083" s="58"/>
      <c r="E1083" s="58"/>
      <c r="F1083" s="58"/>
      <c r="G1083" s="58"/>
      <c r="H1083" s="58"/>
      <c r="I1083" s="58"/>
      <c r="J1083" s="58">
        <v>20</v>
      </c>
      <c r="K1083" s="58">
        <v>22</v>
      </c>
      <c r="L1083" s="58">
        <v>22</v>
      </c>
      <c r="M1083" s="58">
        <v>34</v>
      </c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</row>
    <row r="1084" spans="1:27" ht="31.5" x14ac:dyDescent="0.25">
      <c r="A1084" s="58" t="s">
        <v>1083</v>
      </c>
      <c r="B1084" s="58" t="s">
        <v>185</v>
      </c>
      <c r="C1084" s="190" t="s">
        <v>840</v>
      </c>
      <c r="D1084" s="58"/>
      <c r="E1084" s="58"/>
      <c r="F1084" s="58"/>
      <c r="G1084" s="58"/>
      <c r="H1084" s="58"/>
      <c r="I1084" s="58"/>
      <c r="J1084" s="58">
        <v>18</v>
      </c>
      <c r="K1084" s="58">
        <v>17</v>
      </c>
      <c r="L1084" s="58">
        <v>18</v>
      </c>
      <c r="M1084" s="58">
        <v>39</v>
      </c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</row>
    <row r="1085" spans="1:27" ht="31.5" x14ac:dyDescent="0.25">
      <c r="A1085" s="58" t="s">
        <v>1083</v>
      </c>
      <c r="B1085" s="58" t="s">
        <v>185</v>
      </c>
      <c r="C1085" s="190" t="s">
        <v>685</v>
      </c>
      <c r="D1085" s="58"/>
      <c r="E1085" s="58"/>
      <c r="F1085" s="58"/>
      <c r="G1085" s="58"/>
      <c r="H1085" s="58"/>
      <c r="I1085" s="58"/>
      <c r="J1085" s="58">
        <v>2</v>
      </c>
      <c r="K1085" s="58">
        <v>1</v>
      </c>
      <c r="L1085" s="58">
        <v>7</v>
      </c>
      <c r="M1085" s="58">
        <v>12</v>
      </c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</row>
    <row r="1086" spans="1:27" ht="47.25" x14ac:dyDescent="0.25">
      <c r="A1086" s="58" t="s">
        <v>1083</v>
      </c>
      <c r="B1086" s="58" t="s">
        <v>185</v>
      </c>
      <c r="C1086" s="190" t="s">
        <v>1086</v>
      </c>
      <c r="D1086" s="58"/>
      <c r="E1086" s="58"/>
      <c r="F1086" s="58"/>
      <c r="G1086" s="58"/>
      <c r="H1086" s="58"/>
      <c r="I1086" s="58"/>
      <c r="J1086" s="58">
        <v>8</v>
      </c>
      <c r="K1086" s="58">
        <v>33</v>
      </c>
      <c r="L1086" s="58">
        <v>30</v>
      </c>
      <c r="M1086" s="58">
        <v>33</v>
      </c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</row>
    <row r="1087" spans="1:27" ht="47.25" x14ac:dyDescent="0.25">
      <c r="A1087" s="58" t="s">
        <v>1083</v>
      </c>
      <c r="B1087" s="58" t="s">
        <v>185</v>
      </c>
      <c r="C1087" s="190" t="s">
        <v>848</v>
      </c>
      <c r="D1087" s="58"/>
      <c r="E1087" s="58"/>
      <c r="F1087" s="58"/>
      <c r="G1087" s="58"/>
      <c r="H1087" s="58"/>
      <c r="I1087" s="58"/>
      <c r="J1087" s="58">
        <v>3</v>
      </c>
      <c r="K1087" s="58">
        <v>13</v>
      </c>
      <c r="L1087" s="58">
        <v>12</v>
      </c>
      <c r="M1087" s="58">
        <v>36</v>
      </c>
      <c r="N1087" s="58"/>
      <c r="O1087" s="58"/>
      <c r="P1087" s="58"/>
      <c r="Q1087" s="58">
        <v>18</v>
      </c>
      <c r="R1087" s="58">
        <v>33</v>
      </c>
      <c r="S1087" s="58">
        <v>28</v>
      </c>
      <c r="T1087" s="58">
        <v>16</v>
      </c>
      <c r="U1087" s="58"/>
      <c r="V1087" s="58"/>
      <c r="W1087" s="58"/>
      <c r="X1087" s="58"/>
      <c r="Y1087" s="58"/>
      <c r="Z1087" s="58"/>
      <c r="AA1087" s="58"/>
    </row>
    <row r="1088" spans="1:27" ht="31.5" x14ac:dyDescent="0.25">
      <c r="A1088" s="58" t="s">
        <v>1083</v>
      </c>
      <c r="B1088" s="58" t="s">
        <v>185</v>
      </c>
      <c r="C1088" s="190" t="s">
        <v>1084</v>
      </c>
      <c r="D1088" s="58"/>
      <c r="E1088" s="58"/>
      <c r="F1088" s="58"/>
      <c r="G1088" s="58"/>
      <c r="H1088" s="58"/>
      <c r="I1088" s="58"/>
      <c r="J1088" s="58">
        <v>3</v>
      </c>
      <c r="K1088" s="58">
        <v>10</v>
      </c>
      <c r="L1088" s="58">
        <v>19</v>
      </c>
      <c r="M1088" s="58">
        <v>16</v>
      </c>
      <c r="N1088" s="58"/>
      <c r="O1088" s="58"/>
      <c r="P1088" s="58"/>
      <c r="Q1088" s="58">
        <v>10</v>
      </c>
      <c r="R1088" s="58">
        <v>28</v>
      </c>
      <c r="S1088" s="58">
        <v>16</v>
      </c>
      <c r="T1088" s="58">
        <v>17</v>
      </c>
      <c r="U1088" s="58"/>
      <c r="V1088" s="58"/>
      <c r="W1088" s="58"/>
      <c r="X1088" s="58"/>
      <c r="Y1088" s="58"/>
      <c r="Z1088" s="58"/>
      <c r="AA1088" s="58"/>
    </row>
    <row r="1089" spans="1:27" ht="31.5" x14ac:dyDescent="0.25">
      <c r="A1089" s="58" t="s">
        <v>1083</v>
      </c>
      <c r="B1089" s="58" t="s">
        <v>185</v>
      </c>
      <c r="C1089" s="190" t="s">
        <v>1085</v>
      </c>
      <c r="D1089" s="58"/>
      <c r="E1089" s="58"/>
      <c r="F1089" s="58"/>
      <c r="G1089" s="58"/>
      <c r="H1089" s="58"/>
      <c r="I1089" s="58"/>
      <c r="J1089" s="58">
        <v>2</v>
      </c>
      <c r="K1089" s="58">
        <v>12</v>
      </c>
      <c r="L1089" s="58">
        <v>15</v>
      </c>
      <c r="M1089" s="58">
        <v>62</v>
      </c>
      <c r="N1089" s="58"/>
      <c r="O1089" s="58"/>
      <c r="P1089" s="58"/>
      <c r="Q1089" s="58">
        <v>21</v>
      </c>
      <c r="R1089" s="58">
        <v>27</v>
      </c>
      <c r="S1089" s="58">
        <v>30</v>
      </c>
      <c r="T1089" s="58">
        <v>88</v>
      </c>
      <c r="U1089" s="58"/>
      <c r="V1089" s="58"/>
      <c r="W1089" s="58"/>
      <c r="X1089" s="58"/>
      <c r="Y1089" s="58"/>
      <c r="Z1089" s="58"/>
      <c r="AA1089" s="58"/>
    </row>
    <row r="1090" spans="1:27" ht="15.75" x14ac:dyDescent="0.25">
      <c r="A1090" s="58" t="s">
        <v>1083</v>
      </c>
      <c r="B1090" s="58" t="s">
        <v>186</v>
      </c>
      <c r="C1090" s="190" t="s">
        <v>190</v>
      </c>
      <c r="D1090" s="58"/>
      <c r="E1090" s="58"/>
      <c r="F1090" s="58"/>
      <c r="G1090" s="58"/>
      <c r="H1090" s="58"/>
      <c r="I1090" s="58"/>
      <c r="J1090" s="58">
        <v>10</v>
      </c>
      <c r="K1090" s="58">
        <v>16</v>
      </c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</row>
    <row r="1091" spans="1:27" ht="47.25" x14ac:dyDescent="0.25">
      <c r="A1091" s="58" t="s">
        <v>1083</v>
      </c>
      <c r="B1091" s="58" t="s">
        <v>186</v>
      </c>
      <c r="C1091" s="190" t="s">
        <v>1086</v>
      </c>
      <c r="D1091" s="58"/>
      <c r="E1091" s="58"/>
      <c r="F1091" s="58"/>
      <c r="G1091" s="58"/>
      <c r="H1091" s="58"/>
      <c r="I1091" s="58"/>
      <c r="J1091" s="58">
        <v>15</v>
      </c>
      <c r="K1091" s="58">
        <v>12</v>
      </c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</row>
    <row r="1092" spans="1:27" ht="31.5" x14ac:dyDescent="0.25">
      <c r="A1092" s="58" t="s">
        <v>1083</v>
      </c>
      <c r="B1092" s="58" t="s">
        <v>186</v>
      </c>
      <c r="C1092" s="190" t="s">
        <v>1085</v>
      </c>
      <c r="D1092" s="58"/>
      <c r="E1092" s="58"/>
      <c r="F1092" s="58"/>
      <c r="G1092" s="58"/>
      <c r="H1092" s="58"/>
      <c r="I1092" s="58"/>
      <c r="J1092" s="58">
        <v>6</v>
      </c>
      <c r="K1092" s="58">
        <v>10</v>
      </c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</row>
    <row r="1093" spans="1:27" ht="47.25" x14ac:dyDescent="0.25">
      <c r="A1093" s="58" t="s">
        <v>1083</v>
      </c>
      <c r="B1093" s="58" t="s">
        <v>186</v>
      </c>
      <c r="C1093" s="190" t="s">
        <v>848</v>
      </c>
      <c r="D1093" s="58"/>
      <c r="E1093" s="58"/>
      <c r="F1093" s="58"/>
      <c r="G1093" s="58"/>
      <c r="H1093" s="58"/>
      <c r="I1093" s="58"/>
      <c r="J1093" s="58">
        <v>12</v>
      </c>
      <c r="K1093" s="58">
        <v>8</v>
      </c>
      <c r="L1093" s="58"/>
      <c r="M1093" s="58"/>
      <c r="N1093" s="58">
        <v>0</v>
      </c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</row>
    <row r="1094" spans="1:27" ht="15.75" x14ac:dyDescent="0.25">
      <c r="A1094" s="98" t="s">
        <v>1083</v>
      </c>
      <c r="B1094" s="98"/>
      <c r="C1094" s="98" t="s">
        <v>222</v>
      </c>
      <c r="D1094" s="98"/>
      <c r="E1094" s="98"/>
      <c r="F1094" s="98"/>
      <c r="G1094" s="98"/>
      <c r="H1094" s="98"/>
      <c r="I1094" s="98"/>
      <c r="J1094" s="98">
        <f>SUM(J1082:J1093)</f>
        <v>119</v>
      </c>
      <c r="K1094" s="98">
        <f>SUM(K1082:K1093)</f>
        <v>169</v>
      </c>
      <c r="L1094" s="98">
        <f>SUM(L1082:L1093)</f>
        <v>154</v>
      </c>
      <c r="M1094" s="98">
        <f>SUM(M1082:M1093)</f>
        <v>264</v>
      </c>
      <c r="N1094" s="98">
        <f t="shared" ref="N1094:AA1094" si="16">SUM(N1082:N1093)</f>
        <v>0</v>
      </c>
      <c r="O1094" s="98">
        <f t="shared" si="16"/>
        <v>0</v>
      </c>
      <c r="P1094" s="98">
        <f t="shared" si="16"/>
        <v>0</v>
      </c>
      <c r="Q1094" s="98">
        <f t="shared" si="16"/>
        <v>49</v>
      </c>
      <c r="R1094" s="98">
        <f t="shared" si="16"/>
        <v>88</v>
      </c>
      <c r="S1094" s="98">
        <f t="shared" si="16"/>
        <v>74</v>
      </c>
      <c r="T1094" s="98">
        <f t="shared" si="16"/>
        <v>121</v>
      </c>
      <c r="U1094" s="98">
        <f t="shared" si="16"/>
        <v>0</v>
      </c>
      <c r="V1094" s="98">
        <f t="shared" si="16"/>
        <v>0</v>
      </c>
      <c r="W1094" s="98">
        <f t="shared" si="16"/>
        <v>0</v>
      </c>
      <c r="X1094" s="98">
        <f t="shared" si="16"/>
        <v>0</v>
      </c>
      <c r="Y1094" s="98">
        <f t="shared" si="16"/>
        <v>0</v>
      </c>
      <c r="Z1094" s="98">
        <f t="shared" si="16"/>
        <v>0</v>
      </c>
      <c r="AA1094" s="98">
        <f t="shared" si="16"/>
        <v>0</v>
      </c>
    </row>
    <row r="1095" spans="1:27" x14ac:dyDescent="0.25">
      <c r="A1095" s="191" t="s">
        <v>64</v>
      </c>
      <c r="B1095" s="191"/>
      <c r="C1095" s="191"/>
    </row>
    <row r="1096" spans="1:27" ht="15.75" x14ac:dyDescent="0.25">
      <c r="A1096" s="58" t="s">
        <v>65</v>
      </c>
      <c r="B1096" s="58" t="s">
        <v>185</v>
      </c>
      <c r="C1096" s="58" t="s">
        <v>428</v>
      </c>
      <c r="D1096" s="58"/>
      <c r="E1096" s="58"/>
      <c r="F1096" s="58"/>
      <c r="G1096" s="58"/>
      <c r="H1096" s="58"/>
      <c r="I1096" s="58"/>
      <c r="J1096" s="58">
        <v>19</v>
      </c>
      <c r="K1096" s="58">
        <v>45</v>
      </c>
      <c r="L1096" s="58">
        <v>35</v>
      </c>
      <c r="M1096" s="58">
        <v>31</v>
      </c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</row>
    <row r="1097" spans="1:27" ht="15.75" x14ac:dyDescent="0.25">
      <c r="A1097" s="98" t="s">
        <v>65</v>
      </c>
      <c r="B1097" s="98"/>
      <c r="C1097" s="98"/>
      <c r="D1097" s="98"/>
      <c r="E1097" s="98"/>
      <c r="F1097" s="98"/>
      <c r="G1097" s="98"/>
      <c r="H1097" s="98"/>
      <c r="I1097" s="98"/>
      <c r="J1097" s="98">
        <v>19</v>
      </c>
      <c r="K1097" s="98">
        <v>45</v>
      </c>
      <c r="L1097" s="98">
        <v>35</v>
      </c>
      <c r="M1097" s="98">
        <v>31</v>
      </c>
      <c r="N1097" s="98"/>
      <c r="O1097" s="98"/>
      <c r="P1097" s="98"/>
      <c r="Q1097" s="98"/>
      <c r="R1097" s="98"/>
      <c r="S1097" s="98"/>
      <c r="T1097" s="98"/>
      <c r="U1097" s="98"/>
      <c r="V1097" s="98"/>
      <c r="W1097" s="98"/>
      <c r="X1097" s="98"/>
      <c r="Y1097" s="98"/>
      <c r="Z1097" s="98"/>
      <c r="AA1097" s="98"/>
    </row>
    <row r="1098" spans="1:27" ht="15.75" x14ac:dyDescent="0.25">
      <c r="A1098" s="58" t="s">
        <v>66</v>
      </c>
      <c r="B1098" s="58" t="s">
        <v>185</v>
      </c>
      <c r="C1098" s="58" t="s">
        <v>188</v>
      </c>
      <c r="D1098" s="58"/>
      <c r="E1098" s="58"/>
      <c r="F1098" s="58"/>
      <c r="G1098" s="58"/>
      <c r="H1098" s="58"/>
      <c r="I1098" s="58"/>
      <c r="J1098" s="58"/>
      <c r="K1098" s="58">
        <v>12</v>
      </c>
      <c r="L1098" s="58">
        <v>10</v>
      </c>
      <c r="M1098" s="58"/>
      <c r="N1098" s="58"/>
      <c r="O1098" s="58"/>
      <c r="P1098" s="58"/>
      <c r="Q1098" s="58">
        <v>5</v>
      </c>
      <c r="R1098" s="58">
        <v>5</v>
      </c>
      <c r="S1098" s="58"/>
      <c r="T1098" s="58"/>
      <c r="U1098" s="58"/>
      <c r="V1098" s="58"/>
      <c r="W1098" s="58"/>
      <c r="X1098" s="58"/>
      <c r="Y1098" s="58"/>
      <c r="Z1098" s="58"/>
      <c r="AA1098" s="58"/>
    </row>
    <row r="1099" spans="1:27" ht="15.75" x14ac:dyDescent="0.25">
      <c r="A1099" s="98" t="s">
        <v>66</v>
      </c>
      <c r="B1099" s="98"/>
      <c r="C1099" s="98"/>
      <c r="D1099" s="98"/>
      <c r="E1099" s="98"/>
      <c r="F1099" s="98"/>
      <c r="G1099" s="98"/>
      <c r="H1099" s="98"/>
      <c r="I1099" s="98"/>
      <c r="J1099" s="98"/>
      <c r="K1099" s="98">
        <v>12</v>
      </c>
      <c r="L1099" s="98">
        <v>10</v>
      </c>
      <c r="M1099" s="98"/>
      <c r="N1099" s="98"/>
      <c r="O1099" s="98"/>
      <c r="P1099" s="98"/>
      <c r="Q1099" s="98">
        <v>5</v>
      </c>
      <c r="R1099" s="98">
        <v>5</v>
      </c>
      <c r="S1099" s="98"/>
      <c r="T1099" s="98"/>
      <c r="U1099" s="98"/>
      <c r="V1099" s="98"/>
      <c r="W1099" s="98"/>
      <c r="X1099" s="98"/>
      <c r="Y1099" s="98"/>
      <c r="Z1099" s="98"/>
      <c r="AA1099" s="98"/>
    </row>
    <row r="1100" spans="1:27" x14ac:dyDescent="0.25">
      <c r="A1100" s="53" t="s">
        <v>67</v>
      </c>
      <c r="B1100" s="53" t="s">
        <v>266</v>
      </c>
      <c r="C1100" s="53" t="s">
        <v>1087</v>
      </c>
      <c r="D1100" s="53"/>
      <c r="E1100" s="53"/>
      <c r="F1100" s="53"/>
      <c r="G1100" s="53"/>
      <c r="H1100" s="53"/>
      <c r="I1100" s="53"/>
      <c r="J1100" s="53">
        <v>213</v>
      </c>
      <c r="K1100" s="53">
        <v>1319</v>
      </c>
      <c r="L1100" s="53">
        <v>251</v>
      </c>
      <c r="M1100" s="53">
        <v>109</v>
      </c>
      <c r="N1100" s="53">
        <v>33</v>
      </c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</row>
    <row r="1101" spans="1:27" x14ac:dyDescent="0.25">
      <c r="A1101" s="53" t="s">
        <v>67</v>
      </c>
      <c r="B1101" s="53" t="s">
        <v>266</v>
      </c>
      <c r="C1101" s="53" t="s">
        <v>350</v>
      </c>
      <c r="D1101" s="53"/>
      <c r="E1101" s="53"/>
      <c r="F1101" s="53"/>
      <c r="G1101" s="53"/>
      <c r="H1101" s="53"/>
      <c r="I1101" s="53"/>
      <c r="J1101" s="53">
        <v>61</v>
      </c>
      <c r="K1101" s="53">
        <v>9</v>
      </c>
      <c r="L1101" s="53">
        <v>51</v>
      </c>
      <c r="M1101" s="53">
        <v>39</v>
      </c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</row>
    <row r="1102" spans="1:27" x14ac:dyDescent="0.25">
      <c r="A1102" s="53" t="s">
        <v>67</v>
      </c>
      <c r="B1102" s="53" t="s">
        <v>266</v>
      </c>
      <c r="C1102" s="53" t="s">
        <v>342</v>
      </c>
      <c r="D1102" s="53"/>
      <c r="E1102" s="53"/>
      <c r="F1102" s="53"/>
      <c r="G1102" s="53"/>
      <c r="H1102" s="53"/>
      <c r="I1102" s="53"/>
      <c r="J1102" s="53"/>
      <c r="K1102" s="53"/>
      <c r="L1102" s="53">
        <v>0</v>
      </c>
      <c r="M1102" s="53"/>
      <c r="N1102" s="53"/>
      <c r="O1102" s="53">
        <v>0</v>
      </c>
      <c r="P1102" s="53"/>
      <c r="Q1102" s="53"/>
      <c r="R1102" s="53"/>
      <c r="S1102" s="53"/>
      <c r="T1102" s="53"/>
      <c r="U1102" s="53"/>
      <c r="V1102" s="53">
        <v>8</v>
      </c>
      <c r="W1102" s="53">
        <v>6</v>
      </c>
      <c r="X1102" s="53"/>
      <c r="Y1102" s="53"/>
      <c r="Z1102" s="53"/>
      <c r="AA1102" s="53"/>
    </row>
    <row r="1103" spans="1:27" x14ac:dyDescent="0.25">
      <c r="A1103" s="55" t="s">
        <v>67</v>
      </c>
      <c r="B1103" s="55"/>
      <c r="C1103" s="55"/>
      <c r="D1103" s="55"/>
      <c r="E1103" s="55"/>
      <c r="F1103" s="55"/>
      <c r="G1103" s="55"/>
      <c r="H1103" s="55"/>
      <c r="I1103" s="55"/>
      <c r="J1103" s="55">
        <f>SUM(J1100:J1102)</f>
        <v>274</v>
      </c>
      <c r="K1103" s="55">
        <f>SUM(K1100:K1102)</f>
        <v>1328</v>
      </c>
      <c r="L1103" s="55">
        <f>SUM(L1100:L1102)</f>
        <v>302</v>
      </c>
      <c r="M1103" s="55">
        <f>SUM(M1100:M1102)</f>
        <v>148</v>
      </c>
      <c r="N1103" s="55">
        <f>SUM(N1100:N1102)</f>
        <v>33</v>
      </c>
      <c r="O1103" s="55">
        <f t="shared" ref="O1103:W1103" si="17">SUM(O1100:O1102)</f>
        <v>0</v>
      </c>
      <c r="P1103" s="55">
        <f t="shared" si="17"/>
        <v>0</v>
      </c>
      <c r="Q1103" s="55">
        <f t="shared" si="17"/>
        <v>0</v>
      </c>
      <c r="R1103" s="55">
        <f t="shared" si="17"/>
        <v>0</v>
      </c>
      <c r="S1103" s="55">
        <f t="shared" si="17"/>
        <v>0</v>
      </c>
      <c r="T1103" s="55">
        <f t="shared" si="17"/>
        <v>0</v>
      </c>
      <c r="U1103" s="55">
        <f t="shared" si="17"/>
        <v>0</v>
      </c>
      <c r="V1103" s="55">
        <f t="shared" si="17"/>
        <v>8</v>
      </c>
      <c r="W1103" s="55">
        <f t="shared" si="17"/>
        <v>6</v>
      </c>
      <c r="X1103" s="55"/>
      <c r="Y1103" s="55"/>
      <c r="Z1103" s="55"/>
      <c r="AA1103" s="55"/>
    </row>
    <row r="1104" spans="1:27" x14ac:dyDescent="0.25">
      <c r="A1104" s="192" t="s">
        <v>68</v>
      </c>
      <c r="B1104" s="192" t="s">
        <v>266</v>
      </c>
      <c r="C1104" s="192" t="s">
        <v>341</v>
      </c>
      <c r="D1104" s="192"/>
      <c r="E1104" s="192"/>
      <c r="F1104" s="192"/>
      <c r="G1104" s="192"/>
      <c r="H1104" s="192"/>
      <c r="I1104" s="192"/>
      <c r="J1104" s="192"/>
      <c r="K1104" s="192">
        <v>508</v>
      </c>
      <c r="L1104" s="192"/>
      <c r="M1104" s="192"/>
      <c r="N1104" s="192"/>
      <c r="O1104" s="192"/>
      <c r="P1104" s="192"/>
      <c r="Q1104" s="192"/>
      <c r="R1104" s="192"/>
      <c r="S1104" s="192"/>
      <c r="T1104" s="192"/>
      <c r="U1104" s="192"/>
      <c r="V1104" s="192"/>
      <c r="W1104" s="192"/>
    </row>
    <row r="1105" spans="1:27" x14ac:dyDescent="0.25">
      <c r="A1105" s="55" t="s">
        <v>68</v>
      </c>
      <c r="B1105" s="55"/>
      <c r="C1105" s="55"/>
      <c r="D1105" s="55"/>
      <c r="E1105" s="55"/>
      <c r="F1105" s="55"/>
      <c r="G1105" s="55"/>
      <c r="H1105" s="55"/>
      <c r="I1105" s="55"/>
      <c r="J1105" s="55"/>
      <c r="K1105" s="55">
        <v>508</v>
      </c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1"/>
      <c r="W1105" s="55"/>
      <c r="X1105" s="51"/>
      <c r="Y1105" s="51"/>
      <c r="Z1105" s="51"/>
      <c r="AA1105" s="51"/>
    </row>
    <row r="1106" spans="1:27" x14ac:dyDescent="0.25">
      <c r="A1106" s="53" t="s">
        <v>69</v>
      </c>
      <c r="B1106" s="53" t="s">
        <v>185</v>
      </c>
      <c r="C1106" s="53" t="s">
        <v>190</v>
      </c>
      <c r="D1106" s="53"/>
      <c r="E1106" s="53"/>
      <c r="F1106" s="53"/>
      <c r="G1106" s="53"/>
      <c r="H1106" s="53"/>
      <c r="I1106" s="53"/>
      <c r="J1106" s="53" t="s">
        <v>284</v>
      </c>
      <c r="K1106" s="53">
        <v>5</v>
      </c>
      <c r="L1106" s="53">
        <v>11</v>
      </c>
      <c r="M1106" s="53">
        <v>20</v>
      </c>
      <c r="N1106" s="53"/>
      <c r="O1106" s="53"/>
      <c r="P1106" s="53">
        <v>1</v>
      </c>
      <c r="Q1106" s="53">
        <v>1</v>
      </c>
      <c r="R1106" s="53" t="s">
        <v>220</v>
      </c>
      <c r="S1106" s="53">
        <v>3</v>
      </c>
      <c r="T1106" s="53"/>
      <c r="U1106" s="53"/>
      <c r="V1106" s="53"/>
      <c r="W1106" s="53"/>
      <c r="X1106" s="53"/>
      <c r="Y1106" s="53"/>
      <c r="Z1106" s="53"/>
      <c r="AA1106" s="53"/>
    </row>
    <row r="1107" spans="1:27" x14ac:dyDescent="0.25">
      <c r="A1107" s="53" t="s">
        <v>69</v>
      </c>
      <c r="B1107" s="53" t="s">
        <v>185</v>
      </c>
      <c r="C1107" s="53" t="s">
        <v>189</v>
      </c>
      <c r="D1107" s="53"/>
      <c r="E1107" s="53"/>
      <c r="F1107" s="53"/>
      <c r="G1107" s="53"/>
      <c r="H1107" s="53"/>
      <c r="I1107" s="53"/>
      <c r="J1107" s="53">
        <v>17</v>
      </c>
      <c r="K1107" s="53">
        <v>3</v>
      </c>
      <c r="L1107" s="53" t="s">
        <v>234</v>
      </c>
      <c r="M1107" s="53" t="s">
        <v>450</v>
      </c>
      <c r="N1107" s="53"/>
      <c r="O1107" s="53"/>
      <c r="P1107" s="53">
        <v>8</v>
      </c>
      <c r="Q1107" s="53" t="s">
        <v>284</v>
      </c>
      <c r="R1107" s="53">
        <v>2</v>
      </c>
      <c r="S1107" s="53" t="s">
        <v>397</v>
      </c>
      <c r="T1107" s="53"/>
      <c r="U1107" s="53"/>
      <c r="V1107" s="53"/>
      <c r="W1107" s="53"/>
      <c r="X1107" s="53"/>
      <c r="Y1107" s="53"/>
      <c r="Z1107" s="53"/>
      <c r="AA1107" s="53"/>
    </row>
    <row r="1108" spans="1:27" x14ac:dyDescent="0.25">
      <c r="A1108" s="53" t="s">
        <v>69</v>
      </c>
      <c r="B1108" s="53" t="s">
        <v>185</v>
      </c>
      <c r="C1108" s="53" t="s">
        <v>244</v>
      </c>
      <c r="D1108" s="53"/>
      <c r="E1108" s="53"/>
      <c r="F1108" s="53"/>
      <c r="G1108" s="53"/>
      <c r="H1108" s="53"/>
      <c r="I1108" s="53"/>
      <c r="J1108" s="53" t="s">
        <v>284</v>
      </c>
      <c r="K1108" s="53">
        <v>1</v>
      </c>
      <c r="L1108" s="53" t="s">
        <v>232</v>
      </c>
      <c r="M1108" s="53" t="s">
        <v>397</v>
      </c>
      <c r="N1108" s="53"/>
      <c r="O1108" s="53"/>
      <c r="P1108" s="53">
        <v>8</v>
      </c>
      <c r="Q1108" s="53" t="s">
        <v>284</v>
      </c>
      <c r="R1108" s="53" t="s">
        <v>397</v>
      </c>
      <c r="S1108" s="53" t="s">
        <v>397</v>
      </c>
      <c r="T1108" s="53"/>
      <c r="U1108" s="53"/>
      <c r="V1108" s="53"/>
      <c r="W1108" s="53"/>
      <c r="X1108" s="53"/>
      <c r="Y1108" s="53"/>
      <c r="Z1108" s="53"/>
      <c r="AA1108" s="53"/>
    </row>
    <row r="1109" spans="1:27" x14ac:dyDescent="0.25">
      <c r="A1109" s="53" t="s">
        <v>69</v>
      </c>
      <c r="B1109" s="53" t="s">
        <v>185</v>
      </c>
      <c r="C1109" s="53" t="s">
        <v>448</v>
      </c>
      <c r="D1109" s="53"/>
      <c r="E1109" s="53"/>
      <c r="F1109" s="53"/>
      <c r="G1109" s="53"/>
      <c r="H1109" s="53"/>
      <c r="I1109" s="53"/>
      <c r="J1109" s="53">
        <v>75</v>
      </c>
      <c r="K1109" s="53">
        <v>3</v>
      </c>
      <c r="L1109" s="53">
        <v>4</v>
      </c>
      <c r="M1109" s="53" t="s">
        <v>284</v>
      </c>
      <c r="N1109" s="53"/>
      <c r="O1109" s="53"/>
      <c r="P1109" s="53" t="s">
        <v>284</v>
      </c>
      <c r="Q1109" s="53" t="s">
        <v>284</v>
      </c>
      <c r="R1109" s="53" t="s">
        <v>284</v>
      </c>
      <c r="S1109" s="53" t="s">
        <v>284</v>
      </c>
      <c r="T1109" s="53"/>
      <c r="U1109" s="53"/>
      <c r="V1109" s="53"/>
      <c r="W1109" s="53"/>
      <c r="X1109" s="53"/>
      <c r="Y1109" s="53"/>
      <c r="Z1109" s="53"/>
      <c r="AA1109" s="53"/>
    </row>
    <row r="1110" spans="1:27" x14ac:dyDescent="0.25">
      <c r="A1110" s="53" t="s">
        <v>69</v>
      </c>
      <c r="B1110" s="53" t="s">
        <v>185</v>
      </c>
      <c r="C1110" s="53" t="s">
        <v>449</v>
      </c>
      <c r="D1110" s="53"/>
      <c r="E1110" s="53"/>
      <c r="F1110" s="53"/>
      <c r="G1110" s="53"/>
      <c r="H1110" s="53"/>
      <c r="I1110" s="53"/>
      <c r="J1110" s="53">
        <v>25</v>
      </c>
      <c r="K1110" s="53" t="s">
        <v>284</v>
      </c>
      <c r="L1110" s="53" t="s">
        <v>284</v>
      </c>
      <c r="M1110" s="53" t="s">
        <v>284</v>
      </c>
      <c r="N1110" s="53"/>
      <c r="O1110" s="53"/>
      <c r="P1110" s="53" t="s">
        <v>284</v>
      </c>
      <c r="Q1110" s="53" t="s">
        <v>284</v>
      </c>
      <c r="R1110" s="53" t="s">
        <v>284</v>
      </c>
      <c r="S1110" s="53" t="s">
        <v>284</v>
      </c>
      <c r="T1110" s="53"/>
      <c r="U1110" s="53"/>
      <c r="V1110" s="53"/>
      <c r="W1110" s="53"/>
      <c r="X1110" s="53"/>
      <c r="Y1110" s="53"/>
      <c r="Z1110" s="53"/>
      <c r="AA1110" s="53"/>
    </row>
    <row r="1111" spans="1:27" x14ac:dyDescent="0.25">
      <c r="A1111" s="53" t="s">
        <v>69</v>
      </c>
      <c r="B1111" s="53" t="s">
        <v>185</v>
      </c>
      <c r="C1111" s="53" t="s">
        <v>245</v>
      </c>
      <c r="D1111" s="53"/>
      <c r="E1111" s="53"/>
      <c r="F1111" s="53"/>
      <c r="G1111" s="53"/>
      <c r="H1111" s="53"/>
      <c r="I1111" s="53"/>
      <c r="J1111" s="53">
        <v>25</v>
      </c>
      <c r="K1111" s="53" t="s">
        <v>284</v>
      </c>
      <c r="L1111" s="53" t="s">
        <v>284</v>
      </c>
      <c r="M1111" s="53" t="s">
        <v>284</v>
      </c>
      <c r="N1111" s="53"/>
      <c r="O1111" s="53"/>
      <c r="P1111" s="53" t="s">
        <v>284</v>
      </c>
      <c r="Q1111" s="53" t="s">
        <v>284</v>
      </c>
      <c r="R1111" s="53" t="s">
        <v>284</v>
      </c>
      <c r="S1111" s="53" t="s">
        <v>284</v>
      </c>
      <c r="T1111" s="53"/>
      <c r="U1111" s="53"/>
      <c r="V1111" s="53"/>
      <c r="W1111" s="53"/>
      <c r="X1111" s="53"/>
      <c r="Y1111" s="53"/>
      <c r="Z1111" s="53"/>
      <c r="AA1111" s="53"/>
    </row>
    <row r="1112" spans="1:27" x14ac:dyDescent="0.25">
      <c r="A1112" s="55" t="s">
        <v>69</v>
      </c>
      <c r="B1112" s="55"/>
      <c r="C1112" s="55" t="s">
        <v>447</v>
      </c>
      <c r="D1112" s="55"/>
      <c r="E1112" s="55"/>
      <c r="F1112" s="55"/>
      <c r="G1112" s="55"/>
      <c r="H1112" s="55"/>
      <c r="I1112" s="55"/>
      <c r="J1112" s="55">
        <f>J1107+J1109+J1110+J1111</f>
        <v>142</v>
      </c>
      <c r="K1112" s="55">
        <f>K1106+K1107+K1108+K1109</f>
        <v>12</v>
      </c>
      <c r="L1112" s="55">
        <v>26</v>
      </c>
      <c r="M1112" s="55">
        <v>27</v>
      </c>
      <c r="N1112" s="55"/>
      <c r="O1112" s="55"/>
      <c r="P1112" s="55">
        <v>17</v>
      </c>
      <c r="Q1112" s="55">
        <v>1</v>
      </c>
      <c r="R1112" s="55">
        <v>3</v>
      </c>
      <c r="S1112" s="55">
        <v>3</v>
      </c>
      <c r="T1112" s="55"/>
      <c r="U1112" s="55"/>
      <c r="V1112" s="55"/>
      <c r="W1112" s="55"/>
      <c r="X1112" s="55"/>
      <c r="Y1112" s="55"/>
      <c r="Z1112" s="55"/>
      <c r="AA1112" s="55"/>
    </row>
    <row r="1113" spans="1:27" ht="30" x14ac:dyDescent="0.25">
      <c r="A1113" s="25" t="s">
        <v>1090</v>
      </c>
      <c r="B1113" s="25" t="s">
        <v>185</v>
      </c>
      <c r="C1113" s="25" t="s">
        <v>475</v>
      </c>
      <c r="D1113" s="25"/>
      <c r="E1113" s="25"/>
      <c r="F1113" s="25"/>
      <c r="G1113" s="25"/>
      <c r="H1113" s="25"/>
      <c r="I1113" s="25"/>
      <c r="J1113" s="25">
        <v>6</v>
      </c>
      <c r="K1113" s="25">
        <v>5</v>
      </c>
      <c r="L1113" s="25">
        <v>2</v>
      </c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</row>
    <row r="1114" spans="1:27" ht="30" x14ac:dyDescent="0.25">
      <c r="A1114" s="25" t="s">
        <v>1090</v>
      </c>
      <c r="B1114" s="25" t="s">
        <v>185</v>
      </c>
      <c r="C1114" s="25" t="s">
        <v>1091</v>
      </c>
      <c r="D1114" s="25"/>
      <c r="E1114" s="25"/>
      <c r="F1114" s="25"/>
      <c r="G1114" s="25"/>
      <c r="H1114" s="25"/>
      <c r="I1114" s="25"/>
      <c r="J1114" s="25">
        <v>3</v>
      </c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</row>
    <row r="1115" spans="1:27" x14ac:dyDescent="0.25">
      <c r="A1115" s="25" t="s">
        <v>1090</v>
      </c>
      <c r="B1115" s="25" t="s">
        <v>185</v>
      </c>
      <c r="C1115" s="25" t="s">
        <v>256</v>
      </c>
      <c r="D1115" s="25"/>
      <c r="E1115" s="25"/>
      <c r="F1115" s="25"/>
      <c r="G1115" s="25"/>
      <c r="H1115" s="25"/>
      <c r="I1115" s="25"/>
      <c r="J1115" s="25"/>
      <c r="K1115" s="25"/>
      <c r="L1115" s="25">
        <v>4</v>
      </c>
      <c r="M1115" s="25">
        <v>9</v>
      </c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</row>
    <row r="1116" spans="1:27" x14ac:dyDescent="0.25">
      <c r="A1116" s="174" t="s">
        <v>1090</v>
      </c>
      <c r="B1116" s="174"/>
      <c r="C1116" s="174"/>
      <c r="D1116" s="174"/>
      <c r="E1116" s="174"/>
      <c r="F1116" s="174"/>
      <c r="G1116" s="174"/>
      <c r="H1116" s="174"/>
      <c r="I1116" s="174"/>
      <c r="J1116" s="174">
        <f>SUM(J1113:J1115)</f>
        <v>9</v>
      </c>
      <c r="K1116" s="174">
        <f>SUM(K1113:K1115)</f>
        <v>5</v>
      </c>
      <c r="L1116" s="174">
        <f>SUM(L1113:L1115)</f>
        <v>6</v>
      </c>
      <c r="M1116" s="174">
        <f>SUM(M1113:M1115)</f>
        <v>9</v>
      </c>
      <c r="N1116" s="174"/>
      <c r="O1116" s="174"/>
      <c r="P1116" s="174"/>
      <c r="Q1116" s="174"/>
      <c r="R1116" s="174"/>
      <c r="S1116" s="174"/>
      <c r="T1116" s="174"/>
      <c r="U1116" s="174"/>
      <c r="V1116" s="174"/>
      <c r="W1116" s="174"/>
      <c r="X1116" s="174"/>
      <c r="Y1116" s="174"/>
      <c r="Z1116" s="174"/>
      <c r="AA1116" s="174"/>
    </row>
    <row r="1117" spans="1:27" ht="47.25" x14ac:dyDescent="0.25">
      <c r="A1117" s="42" t="s">
        <v>71</v>
      </c>
      <c r="B1117" s="44"/>
    </row>
    <row r="1118" spans="1:27" ht="15.75" x14ac:dyDescent="0.25">
      <c r="A1118" s="193" t="s">
        <v>72</v>
      </c>
      <c r="B1118" s="44"/>
    </row>
    <row r="1119" spans="1:27" ht="15.75" x14ac:dyDescent="0.25">
      <c r="A1119" s="15" t="s">
        <v>73</v>
      </c>
      <c r="B1119" s="15" t="s">
        <v>185</v>
      </c>
      <c r="C1119" s="58" t="s">
        <v>227</v>
      </c>
      <c r="D1119" s="52"/>
      <c r="E1119" s="52"/>
      <c r="F1119" s="52"/>
      <c r="G1119" s="52"/>
      <c r="H1119" s="52"/>
      <c r="I1119" s="52"/>
      <c r="J1119" s="8">
        <v>20</v>
      </c>
      <c r="K1119" s="8">
        <v>8</v>
      </c>
      <c r="L1119" s="8">
        <v>10</v>
      </c>
      <c r="M1119" s="8">
        <v>12</v>
      </c>
      <c r="N1119" s="8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</row>
    <row r="1120" spans="1:27" ht="15.75" x14ac:dyDescent="0.25">
      <c r="A1120" s="15" t="s">
        <v>73</v>
      </c>
      <c r="B1120" s="15" t="s">
        <v>185</v>
      </c>
      <c r="C1120" s="58" t="s">
        <v>260</v>
      </c>
      <c r="D1120" s="52"/>
      <c r="E1120" s="52"/>
      <c r="F1120" s="52"/>
      <c r="G1120" s="52"/>
      <c r="H1120" s="52"/>
      <c r="I1120" s="52"/>
      <c r="J1120" s="8">
        <v>3</v>
      </c>
      <c r="K1120" s="8">
        <v>6</v>
      </c>
      <c r="L1120" s="8">
        <v>0</v>
      </c>
      <c r="M1120" s="8">
        <v>0</v>
      </c>
      <c r="N1120" s="8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</row>
    <row r="1121" spans="1:27" ht="15.75" x14ac:dyDescent="0.25">
      <c r="A1121" s="15" t="s">
        <v>73</v>
      </c>
      <c r="B1121" s="15" t="s">
        <v>185</v>
      </c>
      <c r="C1121" s="58" t="s">
        <v>219</v>
      </c>
      <c r="D1121" s="52"/>
      <c r="E1121" s="52"/>
      <c r="F1121" s="52"/>
      <c r="G1121" s="52"/>
      <c r="H1121" s="52"/>
      <c r="I1121" s="52"/>
      <c r="J1121" s="8">
        <v>10</v>
      </c>
      <c r="K1121" s="8">
        <v>10</v>
      </c>
      <c r="L1121" s="8">
        <v>0</v>
      </c>
      <c r="M1121" s="8">
        <v>0</v>
      </c>
      <c r="N1121" s="8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</row>
    <row r="1122" spans="1:27" ht="15.75" x14ac:dyDescent="0.25">
      <c r="A1122" s="84" t="s">
        <v>73</v>
      </c>
      <c r="B1122" s="84"/>
      <c r="C1122" s="98" t="s">
        <v>184</v>
      </c>
      <c r="D1122" s="51"/>
      <c r="E1122" s="51"/>
      <c r="F1122" s="51"/>
      <c r="G1122" s="51"/>
      <c r="H1122" s="51"/>
      <c r="I1122" s="51"/>
      <c r="J1122" s="99">
        <f>J1119+J1120+J1121</f>
        <v>33</v>
      </c>
      <c r="K1122" s="99">
        <f>K1119+K1120+K1121</f>
        <v>24</v>
      </c>
      <c r="L1122" s="99">
        <f>L1119+L1120+L1121</f>
        <v>10</v>
      </c>
      <c r="M1122" s="99">
        <f>M1119+M1120+M1121</f>
        <v>12</v>
      </c>
      <c r="N1122" s="99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</row>
    <row r="1123" spans="1:27" ht="30" x14ac:dyDescent="0.25">
      <c r="A1123" s="25" t="s">
        <v>74</v>
      </c>
      <c r="B1123" s="25" t="s">
        <v>185</v>
      </c>
      <c r="C1123" s="25" t="s">
        <v>358</v>
      </c>
      <c r="D1123" s="25"/>
      <c r="E1123" s="25"/>
      <c r="F1123" s="25"/>
      <c r="G1123" s="25"/>
      <c r="H1123" s="25"/>
      <c r="I1123" s="25"/>
      <c r="J1123" s="25"/>
      <c r="K1123" s="25"/>
      <c r="L1123" s="25">
        <v>12</v>
      </c>
      <c r="M1123" s="25">
        <v>25</v>
      </c>
      <c r="N1123" s="25"/>
      <c r="O1123" s="25"/>
      <c r="P1123" s="25"/>
      <c r="Q1123" s="25">
        <v>13</v>
      </c>
      <c r="R1123" s="25">
        <v>54</v>
      </c>
      <c r="S1123" s="25">
        <v>62</v>
      </c>
      <c r="T1123" s="25">
        <v>53</v>
      </c>
      <c r="U1123" s="25"/>
      <c r="V1123" s="25"/>
      <c r="W1123" s="25"/>
      <c r="X1123" s="25"/>
      <c r="Y1123" s="25"/>
      <c r="Z1123" s="25"/>
      <c r="AA1123" s="25"/>
    </row>
    <row r="1124" spans="1:27" x14ac:dyDescent="0.25">
      <c r="A1124" s="25" t="s">
        <v>74</v>
      </c>
      <c r="B1124" s="25" t="s">
        <v>185</v>
      </c>
      <c r="C1124" s="25" t="s">
        <v>246</v>
      </c>
      <c r="D1124" s="25"/>
      <c r="E1124" s="25"/>
      <c r="F1124" s="25"/>
      <c r="G1124" s="25"/>
      <c r="H1124" s="25"/>
      <c r="I1124" s="25"/>
      <c r="J1124" s="25">
        <v>5</v>
      </c>
      <c r="K1124" s="25"/>
      <c r="L1124" s="25">
        <v>11</v>
      </c>
      <c r="M1124" s="25"/>
      <c r="N1124" s="25"/>
      <c r="O1124" s="25"/>
      <c r="P1124" s="25">
        <v>10</v>
      </c>
      <c r="Q1124" s="25"/>
      <c r="R1124" s="25">
        <v>52</v>
      </c>
      <c r="S1124" s="25">
        <v>70</v>
      </c>
      <c r="T1124" s="25">
        <v>64</v>
      </c>
      <c r="U1124" s="25"/>
      <c r="V1124" s="25"/>
      <c r="W1124" s="25"/>
      <c r="X1124" s="25"/>
      <c r="Y1124" s="25"/>
      <c r="Z1124" s="25"/>
      <c r="AA1124" s="25"/>
    </row>
    <row r="1125" spans="1:27" x14ac:dyDescent="0.25">
      <c r="A1125" s="25" t="s">
        <v>74</v>
      </c>
      <c r="B1125" s="25" t="s">
        <v>185</v>
      </c>
      <c r="C1125" s="25" t="s">
        <v>188</v>
      </c>
      <c r="D1125" s="25"/>
      <c r="E1125" s="25"/>
      <c r="F1125" s="25"/>
      <c r="G1125" s="25"/>
      <c r="H1125" s="25"/>
      <c r="I1125" s="25"/>
      <c r="J1125" s="25"/>
      <c r="K1125" s="25"/>
      <c r="L1125" s="25"/>
      <c r="M1125" s="25">
        <v>29</v>
      </c>
      <c r="N1125" s="25"/>
      <c r="O1125" s="25"/>
      <c r="P1125" s="25">
        <v>21</v>
      </c>
      <c r="Q1125" s="25"/>
      <c r="R1125" s="25">
        <v>14</v>
      </c>
      <c r="S1125" s="25">
        <v>38</v>
      </c>
      <c r="T1125" s="25">
        <v>28</v>
      </c>
      <c r="U1125" s="25"/>
      <c r="V1125" s="25"/>
      <c r="W1125" s="25"/>
      <c r="X1125" s="25"/>
      <c r="Y1125" s="25"/>
      <c r="Z1125" s="25"/>
      <c r="AA1125" s="25"/>
    </row>
    <row r="1126" spans="1:27" ht="30" x14ac:dyDescent="0.25">
      <c r="A1126" s="25" t="s">
        <v>74</v>
      </c>
      <c r="B1126" s="25" t="s">
        <v>185</v>
      </c>
      <c r="C1126" s="25" t="s">
        <v>477</v>
      </c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>
        <v>16</v>
      </c>
      <c r="T1126" s="25">
        <v>27</v>
      </c>
      <c r="U1126" s="25"/>
      <c r="V1126" s="25"/>
      <c r="W1126" s="25"/>
      <c r="X1126" s="25"/>
      <c r="Y1126" s="25"/>
      <c r="Z1126" s="25"/>
      <c r="AA1126" s="25"/>
    </row>
    <row r="1127" spans="1:27" ht="30" x14ac:dyDescent="0.25">
      <c r="A1127" s="25" t="s">
        <v>74</v>
      </c>
      <c r="B1127" s="25" t="s">
        <v>185</v>
      </c>
      <c r="C1127" s="25" t="s">
        <v>371</v>
      </c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>
        <v>22</v>
      </c>
      <c r="S1127" s="25"/>
      <c r="T1127" s="25"/>
      <c r="U1127" s="25">
        <v>0</v>
      </c>
      <c r="V1127" s="25"/>
      <c r="W1127" s="25"/>
      <c r="X1127" s="25"/>
      <c r="Y1127" s="25"/>
      <c r="Z1127" s="25"/>
      <c r="AA1127" s="25"/>
    </row>
    <row r="1128" spans="1:27" x14ac:dyDescent="0.25">
      <c r="A1128" s="174" t="s">
        <v>74</v>
      </c>
      <c r="B1128" s="174"/>
      <c r="C1128" s="174"/>
      <c r="D1128" s="174"/>
      <c r="E1128" s="174"/>
      <c r="F1128" s="174"/>
      <c r="G1128" s="174"/>
      <c r="H1128" s="174"/>
      <c r="I1128" s="174"/>
      <c r="J1128" s="174">
        <f>SUM(J1123:J1127)</f>
        <v>5</v>
      </c>
      <c r="K1128" s="174"/>
      <c r="L1128" s="174">
        <f>SUM(L1123:L1127)</f>
        <v>23</v>
      </c>
      <c r="M1128" s="174">
        <f>SUM(M1123:M1127)</f>
        <v>54</v>
      </c>
      <c r="N1128" s="174"/>
      <c r="O1128" s="174"/>
      <c r="P1128" s="174">
        <f>SUM(P1123:P1127)</f>
        <v>31</v>
      </c>
      <c r="Q1128" s="174">
        <f>SUM(Q1123:Q1127)</f>
        <v>13</v>
      </c>
      <c r="R1128" s="174">
        <f>SUM(R1123:R1127)</f>
        <v>142</v>
      </c>
      <c r="S1128" s="174">
        <f>SUM(S1123:S1127)</f>
        <v>186</v>
      </c>
      <c r="T1128" s="174">
        <f>SUM(T1123:T1127)</f>
        <v>172</v>
      </c>
      <c r="U1128" s="174"/>
      <c r="V1128" s="174"/>
      <c r="W1128" s="174"/>
      <c r="X1128" s="174"/>
      <c r="Y1128" s="174"/>
      <c r="Z1128" s="174"/>
      <c r="AA1128" s="174"/>
    </row>
    <row r="1129" spans="1:27" x14ac:dyDescent="0.25">
      <c r="A1129" s="146" t="s">
        <v>75</v>
      </c>
      <c r="B1129" s="146" t="s">
        <v>266</v>
      </c>
      <c r="C1129" s="146" t="s">
        <v>860</v>
      </c>
      <c r="D1129" s="146"/>
      <c r="E1129" s="146"/>
      <c r="F1129" s="146"/>
      <c r="G1129" s="146"/>
      <c r="H1129" s="146"/>
      <c r="I1129" s="146"/>
      <c r="J1129" s="146" t="s">
        <v>861</v>
      </c>
      <c r="K1129" s="146" t="s">
        <v>862</v>
      </c>
      <c r="L1129" s="146" t="s">
        <v>863</v>
      </c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  <c r="Y1129" s="146"/>
      <c r="Z1129" s="146"/>
      <c r="AA1129" s="146"/>
    </row>
    <row r="1130" spans="1:27" x14ac:dyDescent="0.25">
      <c r="A1130" s="170" t="s">
        <v>75</v>
      </c>
      <c r="B1130" s="170"/>
      <c r="C1130" s="170"/>
      <c r="D1130" s="170"/>
      <c r="E1130" s="170"/>
      <c r="F1130" s="170"/>
      <c r="G1130" s="170"/>
      <c r="H1130" s="170"/>
      <c r="I1130" s="170"/>
      <c r="J1130" s="170" t="s">
        <v>861</v>
      </c>
      <c r="K1130" s="170" t="s">
        <v>862</v>
      </c>
      <c r="L1130" s="170" t="s">
        <v>863</v>
      </c>
      <c r="M1130" s="170"/>
      <c r="N1130" s="170"/>
      <c r="O1130" s="170"/>
      <c r="P1130" s="170"/>
      <c r="Q1130" s="170"/>
      <c r="R1130" s="170"/>
      <c r="S1130" s="170"/>
      <c r="T1130" s="170"/>
      <c r="U1130" s="170"/>
      <c r="V1130" s="170"/>
      <c r="W1130" s="170"/>
      <c r="X1130" s="170"/>
      <c r="Y1130" s="170"/>
      <c r="Z1130" s="170"/>
      <c r="AA1130" s="170"/>
    </row>
    <row r="1131" spans="1:27" x14ac:dyDescent="0.25">
      <c r="A1131" s="53" t="s">
        <v>76</v>
      </c>
      <c r="B1131" s="53" t="s">
        <v>185</v>
      </c>
      <c r="C1131" s="53" t="s">
        <v>426</v>
      </c>
      <c r="D1131" s="53"/>
      <c r="E1131" s="53"/>
      <c r="F1131" s="53"/>
      <c r="G1131" s="53"/>
      <c r="H1131" s="53"/>
      <c r="I1131" s="53"/>
      <c r="J1131" s="53">
        <v>63</v>
      </c>
      <c r="K1131" s="53">
        <v>47</v>
      </c>
      <c r="L1131" s="53">
        <v>39</v>
      </c>
      <c r="M1131" s="53">
        <v>45</v>
      </c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</row>
    <row r="1132" spans="1:27" x14ac:dyDescent="0.25">
      <c r="A1132" s="53" t="s">
        <v>76</v>
      </c>
      <c r="B1132" s="53" t="s">
        <v>185</v>
      </c>
      <c r="C1132" s="53" t="s">
        <v>493</v>
      </c>
      <c r="D1132" s="53"/>
      <c r="E1132" s="53"/>
      <c r="F1132" s="53"/>
      <c r="G1132" s="53"/>
      <c r="H1132" s="53"/>
      <c r="I1132" s="53"/>
      <c r="J1132" s="53">
        <v>64</v>
      </c>
      <c r="K1132" s="53">
        <v>45</v>
      </c>
      <c r="L1132" s="53">
        <v>36</v>
      </c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</row>
    <row r="1133" spans="1:27" x14ac:dyDescent="0.25">
      <c r="A1133" s="55" t="s">
        <v>76</v>
      </c>
      <c r="B1133" s="55"/>
      <c r="C1133" s="55" t="s">
        <v>222</v>
      </c>
      <c r="D1133" s="55"/>
      <c r="E1133" s="55"/>
      <c r="F1133" s="55"/>
      <c r="G1133" s="55"/>
      <c r="H1133" s="55"/>
      <c r="I1133" s="55"/>
      <c r="J1133" s="55" t="s">
        <v>494</v>
      </c>
      <c r="K1133" s="55" t="s">
        <v>495</v>
      </c>
      <c r="L1133" s="55" t="s">
        <v>496</v>
      </c>
      <c r="M1133" s="55" t="s">
        <v>497</v>
      </c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</row>
    <row r="1134" spans="1:27" x14ac:dyDescent="0.25">
      <c r="A1134" s="53" t="s">
        <v>77</v>
      </c>
      <c r="B1134" s="53" t="s">
        <v>185</v>
      </c>
      <c r="C1134" s="53" t="s">
        <v>750</v>
      </c>
      <c r="D1134" s="53"/>
      <c r="E1134" s="53"/>
      <c r="F1134" s="53"/>
      <c r="G1134" s="53"/>
      <c r="H1134" s="53"/>
      <c r="I1134" s="53"/>
      <c r="J1134" s="53">
        <v>15</v>
      </c>
      <c r="K1134" s="53">
        <v>11</v>
      </c>
      <c r="L1134" s="53">
        <v>12</v>
      </c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</row>
    <row r="1135" spans="1:27" x14ac:dyDescent="0.25">
      <c r="A1135" s="53" t="s">
        <v>77</v>
      </c>
      <c r="B1135" s="53" t="s">
        <v>185</v>
      </c>
      <c r="C1135" s="53" t="s">
        <v>751</v>
      </c>
      <c r="D1135" s="53"/>
      <c r="E1135" s="53"/>
      <c r="F1135" s="53"/>
      <c r="G1135" s="53"/>
      <c r="H1135" s="53"/>
      <c r="I1135" s="53"/>
      <c r="J1135" s="53">
        <v>5</v>
      </c>
      <c r="K1135" s="53">
        <v>4</v>
      </c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</row>
    <row r="1136" spans="1:27" x14ac:dyDescent="0.25">
      <c r="A1136" s="53" t="s">
        <v>77</v>
      </c>
      <c r="B1136" s="53" t="s">
        <v>185</v>
      </c>
      <c r="C1136" s="53" t="s">
        <v>748</v>
      </c>
      <c r="D1136" s="53"/>
      <c r="E1136" s="53"/>
      <c r="F1136" s="53"/>
      <c r="G1136" s="53"/>
      <c r="H1136" s="53"/>
      <c r="I1136" s="53"/>
      <c r="J1136" s="53">
        <v>0</v>
      </c>
      <c r="K1136" s="53">
        <v>0</v>
      </c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</row>
    <row r="1137" spans="1:27" x14ac:dyDescent="0.25">
      <c r="A1137" s="55" t="s">
        <v>77</v>
      </c>
      <c r="B1137" s="55"/>
      <c r="C1137" s="55"/>
      <c r="D1137" s="55"/>
      <c r="E1137" s="55"/>
      <c r="F1137" s="55"/>
      <c r="G1137" s="55"/>
      <c r="H1137" s="55"/>
      <c r="I1137" s="55"/>
      <c r="J1137" s="55">
        <f>SUM(J1134:J1136)</f>
        <v>20</v>
      </c>
      <c r="K1137" s="55">
        <f>SUM(K1134:K1136)</f>
        <v>15</v>
      </c>
      <c r="L1137" s="55">
        <f>SUM(L1134:L1136)</f>
        <v>12</v>
      </c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</row>
    <row r="1138" spans="1:27" x14ac:dyDescent="0.25">
      <c r="A1138" s="53" t="s">
        <v>78</v>
      </c>
      <c r="B1138" s="53" t="s">
        <v>185</v>
      </c>
      <c r="C1138" s="25" t="s">
        <v>538</v>
      </c>
      <c r="D1138" s="53"/>
      <c r="E1138" s="53"/>
      <c r="F1138" s="53"/>
      <c r="G1138" s="53"/>
      <c r="H1138" s="53"/>
      <c r="I1138" s="53"/>
      <c r="J1138" s="53">
        <v>90</v>
      </c>
      <c r="K1138" s="53">
        <v>29</v>
      </c>
      <c r="L1138" s="53">
        <v>12</v>
      </c>
      <c r="M1138" s="53">
        <v>31</v>
      </c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</row>
    <row r="1139" spans="1:27" x14ac:dyDescent="0.25">
      <c r="A1139" s="53" t="s">
        <v>78</v>
      </c>
      <c r="B1139" s="53" t="s">
        <v>185</v>
      </c>
      <c r="C1139" s="25" t="s">
        <v>539</v>
      </c>
      <c r="D1139" s="53"/>
      <c r="E1139" s="53"/>
      <c r="F1139" s="53"/>
      <c r="G1139" s="53"/>
      <c r="H1139" s="53"/>
      <c r="I1139" s="53"/>
      <c r="J1139" s="53">
        <v>27</v>
      </c>
      <c r="K1139" s="53" t="s">
        <v>284</v>
      </c>
      <c r="L1139" s="53" t="s">
        <v>284</v>
      </c>
      <c r="M1139" s="53" t="s">
        <v>284</v>
      </c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</row>
    <row r="1140" spans="1:27" x14ac:dyDescent="0.25">
      <c r="A1140" s="53" t="s">
        <v>78</v>
      </c>
      <c r="B1140" s="53" t="s">
        <v>185</v>
      </c>
      <c r="C1140" s="25" t="s">
        <v>540</v>
      </c>
      <c r="D1140" s="53"/>
      <c r="E1140" s="53"/>
      <c r="F1140" s="53"/>
      <c r="G1140" s="53"/>
      <c r="H1140" s="53"/>
      <c r="I1140" s="53"/>
      <c r="J1140" s="53">
        <v>16</v>
      </c>
      <c r="K1140" s="53" t="s">
        <v>284</v>
      </c>
      <c r="L1140" s="53" t="s">
        <v>284</v>
      </c>
      <c r="M1140" s="53" t="s">
        <v>284</v>
      </c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</row>
    <row r="1141" spans="1:27" ht="30" customHeight="1" x14ac:dyDescent="0.25">
      <c r="A1141" s="53" t="s">
        <v>78</v>
      </c>
      <c r="B1141" s="53" t="s">
        <v>186</v>
      </c>
      <c r="C1141" s="25" t="s">
        <v>541</v>
      </c>
      <c r="D1141" s="53"/>
      <c r="E1141" s="53"/>
      <c r="F1141" s="53"/>
      <c r="G1141" s="53"/>
      <c r="H1141" s="53"/>
      <c r="I1141" s="53"/>
      <c r="J1141" s="53">
        <v>3</v>
      </c>
      <c r="K1141" s="53">
        <v>3</v>
      </c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</row>
    <row r="1142" spans="1:27" ht="30" x14ac:dyDescent="0.25">
      <c r="A1142" s="53" t="s">
        <v>78</v>
      </c>
      <c r="B1142" s="53" t="s">
        <v>186</v>
      </c>
      <c r="C1142" s="25" t="s">
        <v>542</v>
      </c>
      <c r="D1142" s="53"/>
      <c r="E1142" s="53"/>
      <c r="F1142" s="53"/>
      <c r="G1142" s="53"/>
      <c r="H1142" s="53"/>
      <c r="I1142" s="53"/>
      <c r="J1142" s="53">
        <v>5</v>
      </c>
      <c r="K1142" s="53" t="s">
        <v>284</v>
      </c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</row>
    <row r="1143" spans="1:27" x14ac:dyDescent="0.25">
      <c r="A1143" s="55" t="s">
        <v>78</v>
      </c>
      <c r="B1143" s="55"/>
      <c r="C1143" s="55"/>
      <c r="D1143" s="55"/>
      <c r="E1143" s="55"/>
      <c r="F1143" s="55"/>
      <c r="G1143" s="55"/>
      <c r="H1143" s="55"/>
      <c r="I1143" s="55"/>
      <c r="J1143" s="55">
        <f>SUM(J1138:J1142)</f>
        <v>141</v>
      </c>
      <c r="K1143" s="55">
        <f>SUM(K1138:K1142)</f>
        <v>32</v>
      </c>
      <c r="L1143" s="55">
        <f>SUM(L1138:L1142)</f>
        <v>12</v>
      </c>
      <c r="M1143" s="55">
        <f>SUM(M1138:M1142)</f>
        <v>31</v>
      </c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</row>
    <row r="1144" spans="1:27" ht="27.75" customHeight="1" x14ac:dyDescent="0.25">
      <c r="A1144" s="146" t="s">
        <v>794</v>
      </c>
      <c r="B1144" s="146"/>
      <c r="C1144" s="146" t="s">
        <v>341</v>
      </c>
      <c r="D1144" s="146"/>
      <c r="E1144" s="146"/>
      <c r="F1144" s="146"/>
      <c r="G1144" s="146"/>
      <c r="H1144" s="146"/>
      <c r="I1144" s="146"/>
      <c r="J1144" s="146">
        <v>50</v>
      </c>
      <c r="K1144" s="146">
        <v>25</v>
      </c>
      <c r="L1144" s="146">
        <v>12</v>
      </c>
      <c r="M1144" s="146">
        <v>12</v>
      </c>
      <c r="N1144" s="146"/>
      <c r="O1144" s="146"/>
      <c r="P1144" s="146"/>
      <c r="Q1144" s="146"/>
      <c r="R1144" s="146"/>
      <c r="S1144" s="146"/>
      <c r="T1144" s="146"/>
      <c r="U1144" s="146"/>
      <c r="V1144" s="146"/>
      <c r="W1144" s="146"/>
      <c r="X1144" s="146"/>
      <c r="Y1144" s="146"/>
      <c r="Z1144" s="146"/>
      <c r="AA1144" s="146"/>
    </row>
    <row r="1145" spans="1:27" ht="24.75" customHeight="1" x14ac:dyDescent="0.25">
      <c r="A1145" s="170" t="s">
        <v>794</v>
      </c>
      <c r="B1145" s="170"/>
      <c r="C1145" s="170"/>
      <c r="D1145" s="170"/>
      <c r="E1145" s="170"/>
      <c r="F1145" s="170"/>
      <c r="G1145" s="170"/>
      <c r="H1145" s="170"/>
      <c r="I1145" s="170"/>
      <c r="J1145" s="170">
        <v>50</v>
      </c>
      <c r="K1145" s="170">
        <v>25</v>
      </c>
      <c r="L1145" s="170">
        <v>12</v>
      </c>
      <c r="M1145" s="170">
        <v>12</v>
      </c>
      <c r="N1145" s="170"/>
      <c r="O1145" s="170"/>
      <c r="P1145" s="170"/>
      <c r="Q1145" s="170"/>
      <c r="R1145" s="170"/>
      <c r="S1145" s="170"/>
      <c r="T1145" s="170"/>
      <c r="U1145" s="170"/>
      <c r="V1145" s="170"/>
      <c r="W1145" s="170"/>
      <c r="X1145" s="170"/>
      <c r="Y1145" s="170"/>
      <c r="Z1145" s="170"/>
      <c r="AA1145" s="170"/>
    </row>
    <row r="1146" spans="1:27" x14ac:dyDescent="0.25">
      <c r="A1146" s="146" t="s">
        <v>1094</v>
      </c>
      <c r="B1146" s="146" t="s">
        <v>266</v>
      </c>
      <c r="C1146" s="146" t="s">
        <v>341</v>
      </c>
      <c r="D1146" s="146"/>
      <c r="E1146" s="146"/>
      <c r="F1146" s="146"/>
      <c r="G1146" s="146"/>
      <c r="H1146" s="146"/>
      <c r="I1146" s="146"/>
      <c r="J1146" s="146">
        <v>274</v>
      </c>
      <c r="K1146" s="146">
        <v>89</v>
      </c>
      <c r="L1146" s="146"/>
      <c r="M1146" s="146" t="s">
        <v>746</v>
      </c>
      <c r="N1146" s="146"/>
      <c r="O1146" s="146"/>
      <c r="P1146" s="146"/>
      <c r="Q1146" s="146"/>
      <c r="R1146" s="146"/>
      <c r="S1146" s="146"/>
      <c r="T1146" s="146"/>
      <c r="U1146" s="146"/>
      <c r="V1146" s="146"/>
      <c r="W1146" s="146"/>
      <c r="X1146" s="146"/>
      <c r="Y1146" s="146"/>
      <c r="Z1146" s="146"/>
      <c r="AA1146" s="146"/>
    </row>
    <row r="1147" spans="1:27" x14ac:dyDescent="0.25">
      <c r="A1147" s="170" t="s">
        <v>1094</v>
      </c>
      <c r="B1147" s="170"/>
      <c r="C1147" s="170"/>
      <c r="D1147" s="170"/>
      <c r="E1147" s="170"/>
      <c r="F1147" s="170"/>
      <c r="G1147" s="170"/>
      <c r="H1147" s="170"/>
      <c r="I1147" s="170"/>
      <c r="J1147" s="170">
        <v>274</v>
      </c>
      <c r="K1147" s="170">
        <v>89</v>
      </c>
      <c r="L1147" s="170"/>
      <c r="M1147" s="170"/>
      <c r="N1147" s="170"/>
      <c r="O1147" s="170"/>
      <c r="P1147" s="170"/>
      <c r="Q1147" s="170"/>
      <c r="R1147" s="170"/>
      <c r="S1147" s="170"/>
      <c r="T1147" s="170"/>
      <c r="U1147" s="170"/>
      <c r="V1147" s="170"/>
      <c r="W1147" s="170"/>
      <c r="X1147" s="170"/>
      <c r="Y1147" s="170"/>
      <c r="Z1147" s="170"/>
      <c r="AA1147" s="170"/>
    </row>
    <row r="1148" spans="1:27" x14ac:dyDescent="0.25">
      <c r="A1148" s="53" t="s">
        <v>179</v>
      </c>
      <c r="B1148" s="53" t="s">
        <v>266</v>
      </c>
      <c r="C1148" s="53" t="s">
        <v>341</v>
      </c>
      <c r="D1148" s="53"/>
      <c r="E1148" s="53"/>
      <c r="F1148" s="53"/>
      <c r="G1148" s="53"/>
      <c r="H1148" s="53"/>
      <c r="I1148" s="53"/>
      <c r="J1148" s="53">
        <v>54</v>
      </c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</row>
    <row r="1149" spans="1:27" x14ac:dyDescent="0.25">
      <c r="A1149" s="55" t="s">
        <v>179</v>
      </c>
      <c r="B1149" s="55"/>
      <c r="C1149" s="55"/>
      <c r="D1149" s="55"/>
      <c r="E1149" s="55"/>
      <c r="F1149" s="55"/>
      <c r="G1149" s="55"/>
      <c r="H1149" s="55"/>
      <c r="I1149" s="55"/>
      <c r="J1149" s="55">
        <v>54</v>
      </c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</row>
    <row r="1150" spans="1:27" ht="45" x14ac:dyDescent="0.25">
      <c r="A1150" s="25" t="s">
        <v>1100</v>
      </c>
      <c r="B1150" s="25" t="s">
        <v>266</v>
      </c>
      <c r="C1150" s="25" t="s">
        <v>1097</v>
      </c>
      <c r="D1150" s="25"/>
      <c r="E1150" s="25"/>
      <c r="F1150" s="25"/>
      <c r="G1150" s="25"/>
      <c r="H1150" s="25"/>
      <c r="I1150" s="25"/>
      <c r="J1150" s="25">
        <v>122</v>
      </c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</row>
    <row r="1151" spans="1:27" x14ac:dyDescent="0.25">
      <c r="A1151" s="174" t="s">
        <v>1100</v>
      </c>
      <c r="B1151" s="174"/>
      <c r="C1151" s="174"/>
      <c r="D1151" s="174"/>
      <c r="E1151" s="174"/>
      <c r="F1151" s="174"/>
      <c r="G1151" s="174"/>
      <c r="H1151" s="174"/>
      <c r="I1151" s="174"/>
      <c r="J1151" s="174">
        <v>122</v>
      </c>
      <c r="K1151" s="174"/>
      <c r="L1151" s="174"/>
      <c r="M1151" s="174"/>
      <c r="N1151" s="174"/>
      <c r="O1151" s="174"/>
      <c r="P1151" s="174"/>
      <c r="Q1151" s="174"/>
      <c r="R1151" s="174"/>
      <c r="S1151" s="174"/>
      <c r="T1151" s="174"/>
      <c r="U1151" s="174"/>
      <c r="V1151" s="174"/>
      <c r="W1151" s="174"/>
      <c r="X1151" s="174"/>
      <c r="Y1151" s="174"/>
      <c r="Z1151" s="174"/>
      <c r="AA1151" s="174"/>
    </row>
    <row r="1152" spans="1:27" x14ac:dyDescent="0.25">
      <c r="A1152" s="24" t="s">
        <v>181</v>
      </c>
      <c r="B1152" s="24" t="s">
        <v>266</v>
      </c>
      <c r="C1152" s="24" t="s">
        <v>341</v>
      </c>
      <c r="D1152" s="24"/>
      <c r="E1152" s="24"/>
      <c r="F1152" s="24"/>
      <c r="G1152" s="24"/>
      <c r="H1152" s="24"/>
      <c r="I1152" s="24"/>
      <c r="J1152" s="24">
        <v>51</v>
      </c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</row>
    <row r="1153" spans="1:27" x14ac:dyDescent="0.25">
      <c r="A1153" s="34" t="s">
        <v>181</v>
      </c>
      <c r="B1153" s="34"/>
      <c r="C1153" s="34"/>
      <c r="D1153" s="34"/>
      <c r="E1153" s="34"/>
      <c r="F1153" s="34"/>
      <c r="G1153" s="34"/>
      <c r="H1153" s="34"/>
      <c r="I1153" s="34"/>
      <c r="J1153" s="34">
        <v>51</v>
      </c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</row>
    <row r="1154" spans="1:27" x14ac:dyDescent="0.25">
      <c r="A1154" s="45" t="s">
        <v>182</v>
      </c>
      <c r="B1154" s="45" t="s">
        <v>266</v>
      </c>
      <c r="C1154" s="24" t="s">
        <v>350</v>
      </c>
      <c r="D1154" s="24"/>
      <c r="E1154" s="24"/>
      <c r="F1154" s="24"/>
      <c r="G1154" s="24"/>
      <c r="H1154" s="24"/>
      <c r="I1154" s="24"/>
      <c r="J1154" s="24">
        <v>10</v>
      </c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</row>
    <row r="1155" spans="1:27" x14ac:dyDescent="0.25">
      <c r="A1155" s="45" t="s">
        <v>182</v>
      </c>
      <c r="B1155" s="45" t="s">
        <v>266</v>
      </c>
      <c r="C1155" s="24" t="s">
        <v>342</v>
      </c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</row>
    <row r="1156" spans="1:27" x14ac:dyDescent="0.25">
      <c r="A1156" s="48" t="s">
        <v>182</v>
      </c>
      <c r="B1156" s="48"/>
      <c r="C1156" s="34"/>
      <c r="D1156" s="34"/>
      <c r="E1156" s="34"/>
      <c r="F1156" s="34"/>
      <c r="G1156" s="34"/>
      <c r="H1156" s="34"/>
      <c r="I1156" s="34"/>
      <c r="J1156" s="34">
        <v>10</v>
      </c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</row>
    <row r="1157" spans="1:27" ht="45" x14ac:dyDescent="0.25">
      <c r="A1157" s="15" t="s">
        <v>183</v>
      </c>
      <c r="B1157" s="15" t="s">
        <v>185</v>
      </c>
      <c r="C1157" s="45" t="s">
        <v>387</v>
      </c>
      <c r="D1157" s="52"/>
      <c r="E1157" s="52"/>
      <c r="F1157" s="52"/>
      <c r="G1157" s="52"/>
      <c r="H1157" s="52"/>
      <c r="I1157" s="52"/>
      <c r="J1157" s="52">
        <v>6</v>
      </c>
      <c r="K1157" s="52">
        <v>9</v>
      </c>
      <c r="L1157" s="52">
        <v>6</v>
      </c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</row>
    <row r="1158" spans="1:27" ht="15.75" x14ac:dyDescent="0.25">
      <c r="A1158" s="84" t="s">
        <v>183</v>
      </c>
      <c r="B1158" s="51"/>
      <c r="C1158" s="51"/>
      <c r="D1158" s="51"/>
      <c r="E1158" s="51"/>
      <c r="F1158" s="51"/>
      <c r="G1158" s="51"/>
      <c r="H1158" s="51"/>
      <c r="I1158" s="51"/>
      <c r="J1158" s="51">
        <v>6</v>
      </c>
      <c r="K1158" s="51">
        <v>9</v>
      </c>
      <c r="L1158" s="51">
        <v>6</v>
      </c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</row>
  </sheetData>
  <mergeCells count="8">
    <mergeCell ref="A1:A3"/>
    <mergeCell ref="D2:I2"/>
    <mergeCell ref="J2:O2"/>
    <mergeCell ref="P2:U2"/>
    <mergeCell ref="V2:AA2"/>
    <mergeCell ref="D1:AA1"/>
    <mergeCell ref="B1:B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pane xSplit="7" ySplit="8" topLeftCell="H69" activePane="bottomRight" state="frozen"/>
      <selection pane="topRight" activeCell="H1" sqref="H1"/>
      <selection pane="bottomLeft" activeCell="A9" sqref="A9"/>
      <selection pane="bottomRight" activeCell="C63" sqref="C63:F63"/>
    </sheetView>
  </sheetViews>
  <sheetFormatPr defaultRowHeight="15" x14ac:dyDescent="0.25"/>
  <cols>
    <col min="1" max="1" width="4.28515625" customWidth="1"/>
    <col min="2" max="2" width="35.5703125" customWidth="1"/>
    <col min="6" max="6" width="10.28515625" customWidth="1"/>
    <col min="7" max="7" width="16.42578125" customWidth="1"/>
  </cols>
  <sheetData>
    <row r="1" spans="1:7" x14ac:dyDescent="0.25">
      <c r="A1" s="260" t="s">
        <v>0</v>
      </c>
      <c r="B1" s="260"/>
      <c r="C1" s="260"/>
      <c r="D1" s="260"/>
      <c r="E1" s="260"/>
      <c r="F1" s="260"/>
      <c r="G1" s="260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261" t="s">
        <v>1</v>
      </c>
      <c r="B3" s="262" t="s">
        <v>2</v>
      </c>
      <c r="C3" s="264" t="s">
        <v>3</v>
      </c>
      <c r="D3" s="264"/>
      <c r="E3" s="264"/>
      <c r="F3" s="2"/>
      <c r="G3" s="248" t="s">
        <v>4</v>
      </c>
    </row>
    <row r="4" spans="1:7" ht="52.5" customHeight="1" x14ac:dyDescent="0.25">
      <c r="A4" s="261"/>
      <c r="B4" s="263"/>
      <c r="C4" s="2" t="s">
        <v>5</v>
      </c>
      <c r="D4" s="2" t="s">
        <v>6</v>
      </c>
      <c r="E4" s="2" t="s">
        <v>7</v>
      </c>
      <c r="F4" s="2" t="s">
        <v>83</v>
      </c>
      <c r="G4" s="265"/>
    </row>
    <row r="5" spans="1:7" ht="15.75" x14ac:dyDescent="0.25">
      <c r="A5" s="3"/>
      <c r="B5" s="266" t="s">
        <v>8</v>
      </c>
      <c r="C5" s="258"/>
      <c r="D5" s="258"/>
      <c r="E5" s="258"/>
      <c r="F5" s="258"/>
      <c r="G5" s="259"/>
    </row>
    <row r="6" spans="1:7" ht="15.75" x14ac:dyDescent="0.25">
      <c r="A6" s="3">
        <v>1</v>
      </c>
      <c r="B6" s="4" t="s">
        <v>9</v>
      </c>
      <c r="C6" s="7">
        <v>1740</v>
      </c>
      <c r="D6" s="7">
        <v>112</v>
      </c>
      <c r="E6" s="7">
        <v>490</v>
      </c>
      <c r="F6" s="7">
        <v>1366</v>
      </c>
      <c r="G6" s="7">
        <v>17650</v>
      </c>
    </row>
    <row r="7" spans="1:7" ht="15.75" x14ac:dyDescent="0.25">
      <c r="A7" s="3">
        <v>2</v>
      </c>
      <c r="B7" s="4" t="s">
        <v>10</v>
      </c>
      <c r="C7" s="7">
        <v>808</v>
      </c>
      <c r="D7" s="7">
        <v>64</v>
      </c>
      <c r="E7" s="7">
        <v>224</v>
      </c>
      <c r="F7" s="7">
        <v>692</v>
      </c>
      <c r="G7" s="7">
        <v>18137</v>
      </c>
    </row>
    <row r="8" spans="1:7" ht="15.75" x14ac:dyDescent="0.25">
      <c r="A8" s="255">
        <v>3</v>
      </c>
      <c r="B8" s="4" t="s">
        <v>11</v>
      </c>
      <c r="C8" s="7">
        <v>612</v>
      </c>
      <c r="D8" s="7">
        <v>49</v>
      </c>
      <c r="E8" s="7">
        <v>152</v>
      </c>
      <c r="F8" s="7"/>
      <c r="G8" s="7">
        <v>19186</v>
      </c>
    </row>
    <row r="9" spans="1:7" ht="41.25" customHeight="1" x14ac:dyDescent="0.25">
      <c r="A9" s="256"/>
      <c r="B9" s="5" t="s">
        <v>12</v>
      </c>
      <c r="C9" s="7">
        <v>32</v>
      </c>
      <c r="D9" s="7"/>
      <c r="E9" s="7">
        <v>14</v>
      </c>
      <c r="F9" s="7"/>
      <c r="G9" s="7">
        <v>7831</v>
      </c>
    </row>
    <row r="10" spans="1:7" ht="31.5" x14ac:dyDescent="0.25">
      <c r="A10" s="256"/>
      <c r="B10" s="5" t="s">
        <v>13</v>
      </c>
      <c r="C10" s="7">
        <v>11</v>
      </c>
      <c r="D10" s="7">
        <v>1</v>
      </c>
      <c r="E10" s="7">
        <v>5</v>
      </c>
      <c r="F10" s="7"/>
      <c r="G10" s="7">
        <v>5172</v>
      </c>
    </row>
    <row r="11" spans="1:7" ht="31.5" x14ac:dyDescent="0.25">
      <c r="A11" s="256"/>
      <c r="B11" s="5" t="s">
        <v>14</v>
      </c>
      <c r="C11" s="7">
        <v>14</v>
      </c>
      <c r="D11" s="7">
        <v>1</v>
      </c>
      <c r="E11" s="7">
        <v>3</v>
      </c>
      <c r="F11" s="7"/>
      <c r="G11" s="7">
        <v>4542</v>
      </c>
    </row>
    <row r="12" spans="1:7" ht="41.25" customHeight="1" x14ac:dyDescent="0.25">
      <c r="A12" s="257"/>
      <c r="B12" s="5" t="s">
        <v>15</v>
      </c>
      <c r="C12" s="7">
        <v>32</v>
      </c>
      <c r="D12" s="7">
        <v>1</v>
      </c>
      <c r="E12" s="7">
        <v>8</v>
      </c>
      <c r="F12" s="7"/>
      <c r="G12" s="7">
        <v>3258</v>
      </c>
    </row>
    <row r="13" spans="1:7" ht="15.75" x14ac:dyDescent="0.25">
      <c r="A13" s="3">
        <v>4</v>
      </c>
      <c r="B13" s="6" t="s">
        <v>16</v>
      </c>
      <c r="C13" s="160">
        <v>454</v>
      </c>
      <c r="D13" s="160">
        <v>27</v>
      </c>
      <c r="E13" s="160">
        <v>154</v>
      </c>
      <c r="F13" s="160">
        <v>419</v>
      </c>
      <c r="G13" s="160">
        <v>15996.3</v>
      </c>
    </row>
    <row r="14" spans="1:7" ht="15.75" x14ac:dyDescent="0.25">
      <c r="A14" s="3">
        <v>5</v>
      </c>
      <c r="B14" s="5" t="s">
        <v>17</v>
      </c>
      <c r="C14" s="7">
        <v>409</v>
      </c>
      <c r="D14" s="7">
        <v>20</v>
      </c>
      <c r="E14" s="7">
        <v>74</v>
      </c>
      <c r="F14" s="7">
        <v>364</v>
      </c>
      <c r="G14" s="7">
        <v>16045</v>
      </c>
    </row>
    <row r="15" spans="1:7" ht="15.75" x14ac:dyDescent="0.25">
      <c r="A15" s="3">
        <v>6</v>
      </c>
      <c r="B15" s="7" t="s">
        <v>18</v>
      </c>
      <c r="C15" s="7">
        <v>146</v>
      </c>
      <c r="D15" s="7">
        <v>5</v>
      </c>
      <c r="E15" s="7">
        <v>26</v>
      </c>
      <c r="F15" s="7">
        <v>121</v>
      </c>
      <c r="G15" s="7">
        <v>11475</v>
      </c>
    </row>
    <row r="16" spans="1:7" ht="15.75" x14ac:dyDescent="0.25">
      <c r="A16" s="3">
        <v>7</v>
      </c>
      <c r="B16" s="7" t="s">
        <v>19</v>
      </c>
      <c r="C16" s="7">
        <v>1256</v>
      </c>
      <c r="D16" s="7">
        <v>88</v>
      </c>
      <c r="E16" s="7">
        <v>276</v>
      </c>
      <c r="F16" s="7">
        <v>808</v>
      </c>
      <c r="G16" s="7">
        <v>23552</v>
      </c>
    </row>
    <row r="17" spans="1:7" ht="15.75" x14ac:dyDescent="0.25">
      <c r="A17" s="3">
        <v>8</v>
      </c>
      <c r="B17" s="7" t="s">
        <v>20</v>
      </c>
      <c r="C17" s="160">
        <v>339</v>
      </c>
      <c r="D17" s="160">
        <v>19</v>
      </c>
      <c r="E17" s="160">
        <v>89</v>
      </c>
      <c r="F17" s="160">
        <v>243</v>
      </c>
      <c r="G17" s="159">
        <v>17500</v>
      </c>
    </row>
    <row r="18" spans="1:7" ht="15.75" x14ac:dyDescent="0.25">
      <c r="A18" s="3">
        <v>9</v>
      </c>
      <c r="B18" s="9" t="s">
        <v>21</v>
      </c>
      <c r="C18" s="7">
        <v>276</v>
      </c>
      <c r="D18" s="7">
        <v>34</v>
      </c>
      <c r="E18" s="7">
        <v>106</v>
      </c>
      <c r="F18" s="7">
        <v>245</v>
      </c>
      <c r="G18" s="7">
        <v>13900</v>
      </c>
    </row>
    <row r="19" spans="1:7" ht="15.75" x14ac:dyDescent="0.25">
      <c r="A19" s="3">
        <v>10</v>
      </c>
      <c r="B19" s="7" t="s">
        <v>22</v>
      </c>
      <c r="C19" s="16">
        <v>182</v>
      </c>
      <c r="D19" s="16">
        <v>5</v>
      </c>
      <c r="E19" s="16">
        <v>29</v>
      </c>
      <c r="F19" s="16">
        <v>101</v>
      </c>
      <c r="G19" s="16">
        <v>13819</v>
      </c>
    </row>
    <row r="20" spans="1:7" ht="15.75" x14ac:dyDescent="0.25">
      <c r="A20" s="3">
        <v>11</v>
      </c>
      <c r="B20" s="194" t="s">
        <v>23</v>
      </c>
      <c r="C20" s="194">
        <v>120</v>
      </c>
      <c r="D20" s="194">
        <v>4</v>
      </c>
      <c r="E20" s="194">
        <v>27</v>
      </c>
      <c r="G20" s="194">
        <v>12300</v>
      </c>
    </row>
    <row r="21" spans="1:7" ht="15.75" x14ac:dyDescent="0.25">
      <c r="A21" s="3">
        <v>12</v>
      </c>
      <c r="B21" s="7" t="s">
        <v>24</v>
      </c>
      <c r="C21" s="159">
        <v>240</v>
      </c>
      <c r="D21" s="159">
        <v>5</v>
      </c>
      <c r="E21" s="159">
        <v>8</v>
      </c>
      <c r="F21" s="159">
        <v>86</v>
      </c>
      <c r="G21" s="159">
        <v>7800</v>
      </c>
    </row>
    <row r="22" spans="1:7" ht="15.75" x14ac:dyDescent="0.25">
      <c r="A22" s="3">
        <v>13</v>
      </c>
      <c r="B22" s="9" t="s">
        <v>25</v>
      </c>
      <c r="C22" s="160">
        <v>108</v>
      </c>
      <c r="D22" s="144">
        <v>1</v>
      </c>
      <c r="E22" s="144">
        <v>3</v>
      </c>
      <c r="F22" s="144">
        <v>96</v>
      </c>
      <c r="G22" s="160">
        <v>15000</v>
      </c>
    </row>
    <row r="23" spans="1:7" ht="15.75" x14ac:dyDescent="0.25">
      <c r="A23" s="3">
        <v>14</v>
      </c>
      <c r="B23" s="9" t="s">
        <v>26</v>
      </c>
      <c r="C23" s="160">
        <v>65</v>
      </c>
      <c r="D23" s="160">
        <v>2</v>
      </c>
      <c r="E23" s="160">
        <v>15</v>
      </c>
      <c r="F23" s="160">
        <v>61</v>
      </c>
      <c r="G23" s="160">
        <v>20265</v>
      </c>
    </row>
    <row r="24" spans="1:7" ht="15.75" x14ac:dyDescent="0.25">
      <c r="A24" s="3">
        <v>15</v>
      </c>
      <c r="B24" s="7" t="s">
        <v>27</v>
      </c>
      <c r="C24" s="7">
        <v>530</v>
      </c>
      <c r="D24" s="7">
        <v>64</v>
      </c>
      <c r="E24" s="7">
        <v>147</v>
      </c>
      <c r="F24" s="7">
        <v>376</v>
      </c>
      <c r="G24" s="186" t="s">
        <v>926</v>
      </c>
    </row>
    <row r="25" spans="1:7" ht="15.75" x14ac:dyDescent="0.25">
      <c r="A25" s="3">
        <v>16</v>
      </c>
      <c r="B25" s="7" t="s">
        <v>28</v>
      </c>
      <c r="C25" s="7">
        <v>807</v>
      </c>
      <c r="D25" s="7">
        <v>73</v>
      </c>
      <c r="E25" s="7">
        <v>265</v>
      </c>
      <c r="F25" s="7">
        <v>165</v>
      </c>
      <c r="G25" s="7">
        <v>443</v>
      </c>
    </row>
    <row r="26" spans="1:7" ht="15.75" x14ac:dyDescent="0.25">
      <c r="A26" s="3">
        <v>17</v>
      </c>
      <c r="B26" s="7" t="s">
        <v>29</v>
      </c>
      <c r="C26" s="7">
        <v>76</v>
      </c>
      <c r="D26" s="7">
        <v>14</v>
      </c>
      <c r="E26" s="7">
        <v>42</v>
      </c>
      <c r="F26" s="7">
        <v>45</v>
      </c>
      <c r="G26" s="7">
        <v>13957</v>
      </c>
    </row>
    <row r="27" spans="1:7" ht="15.75" x14ac:dyDescent="0.25">
      <c r="A27" s="3">
        <v>18</v>
      </c>
      <c r="B27" s="194" t="s">
        <v>30</v>
      </c>
      <c r="C27" s="194">
        <v>241</v>
      </c>
      <c r="D27" s="194">
        <v>22</v>
      </c>
      <c r="E27" s="194">
        <v>62</v>
      </c>
      <c r="F27" s="194"/>
      <c r="G27" s="194">
        <v>14849</v>
      </c>
    </row>
    <row r="28" spans="1:7" ht="15.75" x14ac:dyDescent="0.25">
      <c r="A28" s="3">
        <v>19</v>
      </c>
      <c r="B28" s="7" t="s">
        <v>31</v>
      </c>
      <c r="C28" s="7">
        <v>28</v>
      </c>
      <c r="D28" s="7">
        <v>2</v>
      </c>
      <c r="E28" s="7">
        <v>15</v>
      </c>
      <c r="F28" s="7">
        <v>23</v>
      </c>
      <c r="G28" s="7">
        <v>10075</v>
      </c>
    </row>
    <row r="29" spans="1:7" ht="15.75" x14ac:dyDescent="0.25">
      <c r="A29" s="3">
        <v>20</v>
      </c>
      <c r="B29" s="7" t="s">
        <v>32</v>
      </c>
      <c r="C29" s="7">
        <v>53</v>
      </c>
      <c r="D29" s="7">
        <v>7</v>
      </c>
      <c r="E29" s="7">
        <v>25</v>
      </c>
      <c r="F29" s="7">
        <v>28</v>
      </c>
      <c r="G29" s="7">
        <v>13459</v>
      </c>
    </row>
    <row r="30" spans="1:7" ht="15.75" x14ac:dyDescent="0.25">
      <c r="A30" s="3">
        <v>21</v>
      </c>
      <c r="B30" s="7" t="s">
        <v>33</v>
      </c>
      <c r="C30" s="7">
        <v>46</v>
      </c>
      <c r="D30" s="7">
        <v>0</v>
      </c>
      <c r="E30" s="7">
        <v>4</v>
      </c>
      <c r="F30" s="7">
        <v>46</v>
      </c>
      <c r="G30" s="7">
        <v>4500</v>
      </c>
    </row>
    <row r="31" spans="1:7" ht="15.75" x14ac:dyDescent="0.25">
      <c r="A31" s="3">
        <v>22</v>
      </c>
      <c r="B31" s="7" t="s">
        <v>34</v>
      </c>
      <c r="C31" s="7">
        <v>59</v>
      </c>
      <c r="D31" s="7">
        <v>2</v>
      </c>
      <c r="E31" s="7">
        <v>14</v>
      </c>
      <c r="F31" s="7">
        <v>37</v>
      </c>
      <c r="G31" s="7">
        <v>14282</v>
      </c>
    </row>
    <row r="32" spans="1:7" ht="15.75" x14ac:dyDescent="0.25">
      <c r="A32" s="3">
        <v>23</v>
      </c>
      <c r="B32" s="7" t="s">
        <v>35</v>
      </c>
      <c r="C32" s="7">
        <v>179</v>
      </c>
      <c r="D32" s="7">
        <v>15</v>
      </c>
      <c r="E32" s="7">
        <v>71</v>
      </c>
      <c r="F32" s="7">
        <v>120</v>
      </c>
      <c r="G32" s="7">
        <v>14417</v>
      </c>
    </row>
    <row r="33" spans="1:7" ht="15.75" x14ac:dyDescent="0.25">
      <c r="A33" s="3">
        <v>24</v>
      </c>
      <c r="B33" s="7" t="s">
        <v>36</v>
      </c>
      <c r="C33" s="7">
        <v>1863</v>
      </c>
      <c r="D33" s="7">
        <v>66</v>
      </c>
      <c r="E33" s="7">
        <v>422</v>
      </c>
      <c r="F33" s="7">
        <v>1624</v>
      </c>
      <c r="G33" s="7">
        <v>32427</v>
      </c>
    </row>
    <row r="34" spans="1:7" ht="15.75" x14ac:dyDescent="0.25">
      <c r="A34" s="3">
        <v>25</v>
      </c>
      <c r="B34" s="7" t="s">
        <v>37</v>
      </c>
      <c r="C34" s="7">
        <v>489</v>
      </c>
      <c r="D34" s="7">
        <v>10</v>
      </c>
      <c r="E34" s="7">
        <v>95</v>
      </c>
      <c r="F34" s="7">
        <v>448</v>
      </c>
      <c r="G34" s="7">
        <v>17803</v>
      </c>
    </row>
    <row r="35" spans="1:7" ht="15.75" x14ac:dyDescent="0.25">
      <c r="A35" s="3">
        <v>26</v>
      </c>
      <c r="B35" s="9" t="s">
        <v>38</v>
      </c>
      <c r="C35" s="7">
        <v>175</v>
      </c>
      <c r="D35" s="7">
        <v>12</v>
      </c>
      <c r="E35" s="7">
        <v>44</v>
      </c>
      <c r="F35" s="7">
        <v>159</v>
      </c>
      <c r="G35" s="7">
        <v>19328</v>
      </c>
    </row>
    <row r="36" spans="1:7" ht="15.75" x14ac:dyDescent="0.25">
      <c r="A36" s="3">
        <v>27</v>
      </c>
      <c r="B36" s="7" t="s">
        <v>39</v>
      </c>
      <c r="C36" s="160">
        <v>199</v>
      </c>
      <c r="D36" s="160">
        <v>13</v>
      </c>
      <c r="E36" s="160">
        <v>63</v>
      </c>
      <c r="F36" s="160">
        <v>178</v>
      </c>
      <c r="G36" s="160">
        <v>17395</v>
      </c>
    </row>
    <row r="37" spans="1:7" ht="15.75" x14ac:dyDescent="0.25">
      <c r="A37" s="3">
        <v>28</v>
      </c>
      <c r="B37" s="7" t="s">
        <v>40</v>
      </c>
      <c r="C37" s="160">
        <v>116</v>
      </c>
      <c r="D37" s="160">
        <v>3</v>
      </c>
      <c r="E37" s="160">
        <v>42</v>
      </c>
      <c r="F37" s="160">
        <v>94</v>
      </c>
      <c r="G37" s="160">
        <v>16700</v>
      </c>
    </row>
    <row r="38" spans="1:7" ht="15.75" x14ac:dyDescent="0.25">
      <c r="A38" s="3">
        <v>29</v>
      </c>
      <c r="B38" s="7" t="s">
        <v>41</v>
      </c>
      <c r="C38" s="7">
        <v>319</v>
      </c>
      <c r="D38" s="7">
        <v>23</v>
      </c>
      <c r="E38" s="7">
        <v>94</v>
      </c>
      <c r="F38" s="7">
        <v>296</v>
      </c>
      <c r="G38" s="7">
        <v>21000</v>
      </c>
    </row>
    <row r="39" spans="1:7" ht="15.75" x14ac:dyDescent="0.25">
      <c r="A39" s="3">
        <v>30</v>
      </c>
      <c r="B39" s="9" t="s">
        <v>42</v>
      </c>
      <c r="C39" s="7">
        <v>206</v>
      </c>
      <c r="D39" s="7">
        <v>5</v>
      </c>
      <c r="E39" s="7">
        <v>50</v>
      </c>
      <c r="F39" s="7">
        <v>170</v>
      </c>
      <c r="G39" s="7">
        <v>10825</v>
      </c>
    </row>
    <row r="40" spans="1:7" ht="15.75" x14ac:dyDescent="0.25">
      <c r="A40" s="3">
        <v>31</v>
      </c>
      <c r="B40" s="7" t="s">
        <v>43</v>
      </c>
      <c r="C40" s="7">
        <v>184</v>
      </c>
      <c r="D40" s="7">
        <v>10</v>
      </c>
      <c r="E40" s="7">
        <v>70</v>
      </c>
      <c r="F40" s="7">
        <v>174</v>
      </c>
      <c r="G40" s="7">
        <v>9676</v>
      </c>
    </row>
    <row r="41" spans="1:7" ht="15.75" x14ac:dyDescent="0.25">
      <c r="A41" s="3">
        <v>32</v>
      </c>
      <c r="B41" s="7" t="s">
        <v>44</v>
      </c>
      <c r="C41" s="7">
        <v>113</v>
      </c>
      <c r="D41" s="7">
        <v>6</v>
      </c>
      <c r="E41" s="7">
        <v>52</v>
      </c>
      <c r="F41" s="7">
        <v>113</v>
      </c>
      <c r="G41" s="7" t="s">
        <v>855</v>
      </c>
    </row>
    <row r="42" spans="1:7" ht="15.75" x14ac:dyDescent="0.25">
      <c r="A42" s="3">
        <v>33</v>
      </c>
      <c r="B42" s="9" t="s">
        <v>45</v>
      </c>
      <c r="C42" s="7">
        <v>105</v>
      </c>
      <c r="D42" s="7">
        <v>5</v>
      </c>
      <c r="E42" s="7">
        <v>28</v>
      </c>
      <c r="F42" s="7">
        <v>88</v>
      </c>
      <c r="G42" s="7">
        <v>11122</v>
      </c>
    </row>
    <row r="43" spans="1:7" ht="15.75" x14ac:dyDescent="0.25">
      <c r="A43" s="3"/>
      <c r="B43" s="11" t="s">
        <v>46</v>
      </c>
      <c r="C43" s="12">
        <f>SUM(C6:C42)</f>
        <v>12632</v>
      </c>
      <c r="D43" s="12">
        <f>SUM(D6:D42)</f>
        <v>790</v>
      </c>
      <c r="E43" s="12">
        <f>SUM(E6:E42)</f>
        <v>3308</v>
      </c>
      <c r="F43" s="12">
        <f>SUM(F6:F42)</f>
        <v>8786</v>
      </c>
      <c r="G43" s="13"/>
    </row>
    <row r="44" spans="1:7" ht="15.75" x14ac:dyDescent="0.25">
      <c r="A44" s="3"/>
      <c r="B44" s="258" t="s">
        <v>47</v>
      </c>
      <c r="C44" s="258"/>
      <c r="D44" s="258"/>
      <c r="E44" s="258"/>
      <c r="F44" s="258"/>
      <c r="G44" s="259"/>
    </row>
    <row r="45" spans="1:7" ht="17.25" customHeight="1" x14ac:dyDescent="0.25">
      <c r="A45" s="3">
        <v>1</v>
      </c>
      <c r="B45" s="14" t="s">
        <v>48</v>
      </c>
      <c r="C45" s="7">
        <v>61</v>
      </c>
      <c r="D45" s="7">
        <v>1</v>
      </c>
      <c r="E45" s="7">
        <v>23</v>
      </c>
      <c r="F45" s="7">
        <v>42</v>
      </c>
      <c r="G45" s="7">
        <v>15000</v>
      </c>
    </row>
    <row r="46" spans="1:7" ht="21" customHeight="1" x14ac:dyDescent="0.25">
      <c r="A46" s="3">
        <v>2</v>
      </c>
      <c r="B46" s="14" t="s">
        <v>49</v>
      </c>
      <c r="C46" s="7">
        <v>69</v>
      </c>
      <c r="D46" s="7">
        <v>4</v>
      </c>
      <c r="E46" s="7">
        <v>24</v>
      </c>
      <c r="F46" s="7">
        <v>54</v>
      </c>
      <c r="G46" s="7">
        <v>16000</v>
      </c>
    </row>
    <row r="47" spans="1:7" ht="16.5" customHeight="1" x14ac:dyDescent="0.25">
      <c r="A47" s="3">
        <v>3</v>
      </c>
      <c r="B47" s="14" t="s">
        <v>208</v>
      </c>
      <c r="C47" s="7">
        <v>105</v>
      </c>
      <c r="D47" s="7">
        <v>8</v>
      </c>
      <c r="E47" s="7">
        <v>37</v>
      </c>
      <c r="F47" s="7">
        <v>71</v>
      </c>
      <c r="G47" s="7">
        <v>15000</v>
      </c>
    </row>
    <row r="48" spans="1:7" ht="21" customHeight="1" x14ac:dyDescent="0.25">
      <c r="A48" s="3">
        <v>4</v>
      </c>
      <c r="B48" s="14" t="s">
        <v>50</v>
      </c>
      <c r="C48" s="16">
        <v>82</v>
      </c>
      <c r="D48" s="16">
        <v>13</v>
      </c>
      <c r="E48" s="16">
        <v>24</v>
      </c>
      <c r="F48" s="16">
        <v>60</v>
      </c>
      <c r="G48" s="16">
        <v>14125</v>
      </c>
    </row>
    <row r="49" spans="1:7" ht="15.75" x14ac:dyDescent="0.25">
      <c r="A49" s="3">
        <v>5</v>
      </c>
      <c r="B49" s="14" t="s">
        <v>51</v>
      </c>
      <c r="C49" s="7">
        <v>48</v>
      </c>
      <c r="D49" s="7">
        <v>8</v>
      </c>
      <c r="E49" s="7">
        <v>15</v>
      </c>
      <c r="F49" s="7">
        <v>33</v>
      </c>
      <c r="G49" s="16">
        <v>12621</v>
      </c>
    </row>
    <row r="50" spans="1:7" ht="15.75" x14ac:dyDescent="0.25">
      <c r="A50" s="3">
        <v>6</v>
      </c>
      <c r="B50" s="41" t="s">
        <v>52</v>
      </c>
      <c r="C50" s="7">
        <v>233</v>
      </c>
      <c r="D50" s="7">
        <v>9</v>
      </c>
      <c r="E50" s="7">
        <v>72</v>
      </c>
      <c r="F50" s="7">
        <v>137</v>
      </c>
      <c r="G50" s="7">
        <v>87219</v>
      </c>
    </row>
    <row r="51" spans="1:7" ht="19.5" customHeight="1" x14ac:dyDescent="0.25">
      <c r="A51" s="3">
        <v>7</v>
      </c>
      <c r="B51" s="14" t="s">
        <v>53</v>
      </c>
      <c r="C51" s="7">
        <v>346</v>
      </c>
      <c r="D51" s="7">
        <v>10</v>
      </c>
      <c r="E51" s="7">
        <v>58</v>
      </c>
      <c r="F51" s="7">
        <v>197</v>
      </c>
      <c r="G51" s="7" t="s">
        <v>1082</v>
      </c>
    </row>
    <row r="52" spans="1:7" ht="15.75" x14ac:dyDescent="0.25">
      <c r="A52" s="3">
        <v>8</v>
      </c>
      <c r="B52" s="14" t="s">
        <v>54</v>
      </c>
      <c r="C52" s="7">
        <v>370</v>
      </c>
      <c r="D52" s="7">
        <v>41</v>
      </c>
      <c r="E52" s="7">
        <v>121</v>
      </c>
      <c r="F52" s="7">
        <v>254</v>
      </c>
      <c r="G52" s="7">
        <v>26750</v>
      </c>
    </row>
    <row r="53" spans="1:7" ht="20.25" customHeight="1" x14ac:dyDescent="0.25">
      <c r="A53" s="3">
        <v>9</v>
      </c>
      <c r="B53" s="14" t="s">
        <v>55</v>
      </c>
      <c r="C53" s="7">
        <v>181</v>
      </c>
      <c r="D53" s="7">
        <v>6</v>
      </c>
      <c r="E53" s="7">
        <v>38</v>
      </c>
      <c r="F53" s="7">
        <v>124</v>
      </c>
      <c r="G53" s="7">
        <v>40000</v>
      </c>
    </row>
    <row r="54" spans="1:7" ht="21" customHeight="1" x14ac:dyDescent="0.25">
      <c r="A54" s="3">
        <v>10</v>
      </c>
      <c r="B54" s="15" t="s">
        <v>56</v>
      </c>
      <c r="C54" s="178">
        <v>99</v>
      </c>
      <c r="D54" s="178">
        <v>5</v>
      </c>
      <c r="E54" s="178">
        <v>33</v>
      </c>
      <c r="F54" s="178">
        <v>82</v>
      </c>
      <c r="G54" s="178">
        <v>13400</v>
      </c>
    </row>
    <row r="55" spans="1:7" ht="15.75" x14ac:dyDescent="0.25">
      <c r="A55" s="3">
        <v>11</v>
      </c>
      <c r="B55" s="15" t="s">
        <v>57</v>
      </c>
      <c r="C55" s="178">
        <v>34</v>
      </c>
      <c r="D55" s="178">
        <v>2</v>
      </c>
      <c r="E55" s="178">
        <v>14</v>
      </c>
      <c r="F55" s="178">
        <v>29</v>
      </c>
      <c r="G55" s="178">
        <v>14500</v>
      </c>
    </row>
    <row r="56" spans="1:7" ht="15.75" x14ac:dyDescent="0.25">
      <c r="A56" s="3">
        <v>12</v>
      </c>
      <c r="B56" s="15" t="s">
        <v>58</v>
      </c>
      <c r="C56" s="16">
        <v>47</v>
      </c>
      <c r="D56" s="16">
        <v>4</v>
      </c>
      <c r="E56" s="16">
        <v>18</v>
      </c>
      <c r="F56" s="16">
        <v>32</v>
      </c>
      <c r="G56" s="179">
        <v>18000</v>
      </c>
    </row>
    <row r="57" spans="1:7" ht="15.75" x14ac:dyDescent="0.25">
      <c r="A57" s="3">
        <v>13</v>
      </c>
      <c r="B57" s="15" t="s">
        <v>59</v>
      </c>
      <c r="C57" s="160">
        <v>65</v>
      </c>
      <c r="D57" s="160">
        <v>1</v>
      </c>
      <c r="E57" s="160">
        <v>24</v>
      </c>
      <c r="F57" s="160">
        <v>31</v>
      </c>
      <c r="G57" s="16"/>
    </row>
    <row r="58" spans="1:7" ht="15.75" x14ac:dyDescent="0.25">
      <c r="A58" s="3">
        <v>14</v>
      </c>
      <c r="B58" s="16" t="s">
        <v>60</v>
      </c>
      <c r="C58" s="180">
        <v>23</v>
      </c>
      <c r="D58" s="180">
        <v>1</v>
      </c>
      <c r="E58" s="180">
        <v>8</v>
      </c>
      <c r="F58" s="180">
        <v>11</v>
      </c>
      <c r="G58" s="180">
        <v>9000</v>
      </c>
    </row>
    <row r="59" spans="1:7" ht="15.75" x14ac:dyDescent="0.25">
      <c r="A59" s="3">
        <v>15</v>
      </c>
      <c r="B59" s="16" t="s">
        <v>61</v>
      </c>
      <c r="C59" s="16">
        <v>106</v>
      </c>
      <c r="D59" s="16">
        <v>10</v>
      </c>
      <c r="E59" s="16">
        <v>31</v>
      </c>
      <c r="F59" s="16"/>
      <c r="G59" s="16">
        <v>19945</v>
      </c>
    </row>
    <row r="60" spans="1:7" ht="15.75" x14ac:dyDescent="0.25">
      <c r="A60" s="3">
        <v>16</v>
      </c>
      <c r="B60" s="17" t="s">
        <v>62</v>
      </c>
      <c r="C60" s="180">
        <v>126</v>
      </c>
      <c r="D60" s="180">
        <v>20</v>
      </c>
      <c r="E60" s="180">
        <v>34</v>
      </c>
      <c r="F60" s="181">
        <v>111</v>
      </c>
      <c r="G60" s="181">
        <v>45000</v>
      </c>
    </row>
    <row r="61" spans="1:7" ht="15.75" x14ac:dyDescent="0.25">
      <c r="A61" s="3">
        <v>17</v>
      </c>
      <c r="B61" s="17" t="s">
        <v>63</v>
      </c>
      <c r="C61" s="180">
        <v>15</v>
      </c>
      <c r="D61" s="180">
        <v>12</v>
      </c>
      <c r="E61" s="180">
        <v>3</v>
      </c>
      <c r="F61" s="180">
        <v>0</v>
      </c>
      <c r="G61" s="180">
        <v>147009</v>
      </c>
    </row>
    <row r="62" spans="1:7" ht="15.75" x14ac:dyDescent="0.25">
      <c r="A62" s="3">
        <v>18</v>
      </c>
      <c r="B62" s="16" t="s">
        <v>1083</v>
      </c>
      <c r="C62" s="180">
        <v>67</v>
      </c>
      <c r="D62" s="180">
        <v>3</v>
      </c>
      <c r="E62" s="180">
        <v>26</v>
      </c>
      <c r="F62" s="180">
        <v>63</v>
      </c>
      <c r="G62" s="180">
        <v>15865</v>
      </c>
    </row>
    <row r="63" spans="1:7" ht="15.75" x14ac:dyDescent="0.25">
      <c r="A63" s="3">
        <v>19</v>
      </c>
      <c r="B63" s="16" t="s">
        <v>64</v>
      </c>
      <c r="C63" s="180">
        <v>0</v>
      </c>
      <c r="D63" s="180"/>
      <c r="E63" s="180"/>
      <c r="F63" s="180"/>
      <c r="G63" s="10"/>
    </row>
    <row r="64" spans="1:7" ht="15.75" x14ac:dyDescent="0.25">
      <c r="A64" s="3">
        <v>20</v>
      </c>
      <c r="B64" s="16" t="s">
        <v>65</v>
      </c>
      <c r="C64" s="7">
        <v>24</v>
      </c>
      <c r="D64" s="7">
        <v>4</v>
      </c>
      <c r="E64" s="7">
        <v>10</v>
      </c>
      <c r="F64" s="7">
        <v>10</v>
      </c>
      <c r="G64" s="7">
        <v>7000</v>
      </c>
    </row>
    <row r="65" spans="1:7" ht="15.75" x14ac:dyDescent="0.25">
      <c r="A65" s="3">
        <v>21</v>
      </c>
      <c r="B65" s="17" t="s">
        <v>66</v>
      </c>
      <c r="C65" s="7">
        <v>18</v>
      </c>
      <c r="D65" s="7"/>
      <c r="E65" s="7">
        <v>2</v>
      </c>
      <c r="F65" s="7">
        <v>12</v>
      </c>
      <c r="G65" s="7">
        <v>5500</v>
      </c>
    </row>
    <row r="66" spans="1:7" ht="15.75" x14ac:dyDescent="0.25">
      <c r="A66" s="3">
        <v>22</v>
      </c>
      <c r="B66" s="16" t="s">
        <v>67</v>
      </c>
      <c r="C66" s="7">
        <v>101</v>
      </c>
      <c r="D66" s="7">
        <v>11</v>
      </c>
      <c r="E66" s="7">
        <v>37</v>
      </c>
      <c r="F66" s="7">
        <v>71</v>
      </c>
      <c r="G66" s="7">
        <v>24000</v>
      </c>
    </row>
    <row r="67" spans="1:7" ht="15.75" x14ac:dyDescent="0.25">
      <c r="A67" s="3">
        <v>23</v>
      </c>
      <c r="B67" s="16" t="s">
        <v>68</v>
      </c>
      <c r="C67" s="7">
        <v>27</v>
      </c>
      <c r="D67" s="7">
        <v>1</v>
      </c>
      <c r="E67" s="7">
        <v>10</v>
      </c>
      <c r="F67" s="7">
        <v>19</v>
      </c>
      <c r="G67" s="7">
        <v>18437</v>
      </c>
    </row>
    <row r="68" spans="1:7" ht="15.75" x14ac:dyDescent="0.25">
      <c r="A68" s="3">
        <v>24</v>
      </c>
      <c r="B68" s="16" t="s">
        <v>69</v>
      </c>
      <c r="C68" s="7">
        <v>32</v>
      </c>
      <c r="D68" s="7">
        <v>1</v>
      </c>
      <c r="E68" s="7">
        <v>11</v>
      </c>
      <c r="F68" s="7">
        <v>12</v>
      </c>
      <c r="G68" s="7">
        <v>7000</v>
      </c>
    </row>
    <row r="69" spans="1:7" ht="15.75" x14ac:dyDescent="0.25">
      <c r="A69" s="3">
        <v>25</v>
      </c>
      <c r="B69" s="16" t="s">
        <v>70</v>
      </c>
      <c r="C69" s="7">
        <v>31</v>
      </c>
      <c r="D69" s="7">
        <v>5</v>
      </c>
      <c r="E69" s="7">
        <v>7</v>
      </c>
      <c r="F69" s="7">
        <v>11</v>
      </c>
      <c r="G69" s="7">
        <v>11500</v>
      </c>
    </row>
    <row r="70" spans="1:7" ht="15.75" x14ac:dyDescent="0.25">
      <c r="A70" s="3">
        <v>26</v>
      </c>
      <c r="B70" s="17" t="s">
        <v>71</v>
      </c>
      <c r="C70" s="17">
        <v>15</v>
      </c>
      <c r="D70" s="17">
        <v>8</v>
      </c>
      <c r="E70" s="17">
        <v>7</v>
      </c>
      <c r="F70" s="17">
        <v>7</v>
      </c>
      <c r="G70" s="195"/>
    </row>
    <row r="71" spans="1:7" ht="15.75" x14ac:dyDescent="0.25">
      <c r="A71" s="3">
        <v>27</v>
      </c>
      <c r="B71" s="17" t="s">
        <v>72</v>
      </c>
      <c r="C71" s="7">
        <v>19</v>
      </c>
      <c r="D71" s="7">
        <v>11</v>
      </c>
      <c r="E71" s="7">
        <v>5</v>
      </c>
      <c r="F71" s="7">
        <v>3</v>
      </c>
      <c r="G71" s="7">
        <v>116000</v>
      </c>
    </row>
    <row r="72" spans="1:7" ht="15.75" x14ac:dyDescent="0.25">
      <c r="A72" s="3">
        <v>28</v>
      </c>
      <c r="B72" s="16" t="s">
        <v>73</v>
      </c>
      <c r="C72" s="7">
        <v>15</v>
      </c>
      <c r="D72" s="7">
        <v>3</v>
      </c>
      <c r="E72" s="7">
        <v>4</v>
      </c>
      <c r="F72" s="7">
        <v>5</v>
      </c>
      <c r="G72" s="7">
        <v>10000</v>
      </c>
    </row>
    <row r="73" spans="1:7" ht="15.75" x14ac:dyDescent="0.25">
      <c r="A73" s="3">
        <v>29</v>
      </c>
      <c r="B73" s="16" t="s">
        <v>74</v>
      </c>
      <c r="C73" s="7">
        <v>31</v>
      </c>
      <c r="D73" s="7">
        <v>1</v>
      </c>
      <c r="E73" s="7">
        <v>9</v>
      </c>
      <c r="F73" s="7">
        <v>27</v>
      </c>
      <c r="G73" s="7">
        <v>12500</v>
      </c>
    </row>
    <row r="74" spans="1:7" ht="15.75" x14ac:dyDescent="0.25">
      <c r="A74" s="3">
        <v>30</v>
      </c>
      <c r="B74" s="16" t="s">
        <v>75</v>
      </c>
      <c r="C74" s="7">
        <v>51</v>
      </c>
      <c r="D74" s="7">
        <v>4</v>
      </c>
      <c r="E74" s="7">
        <v>16</v>
      </c>
      <c r="F74" s="7">
        <v>48</v>
      </c>
      <c r="G74" s="7">
        <v>24000</v>
      </c>
    </row>
    <row r="75" spans="1:7" ht="15.75" x14ac:dyDescent="0.25">
      <c r="A75" s="3">
        <v>31</v>
      </c>
      <c r="B75" s="16" t="s">
        <v>76</v>
      </c>
      <c r="C75" s="7">
        <v>22</v>
      </c>
      <c r="D75" s="7">
        <v>2</v>
      </c>
      <c r="E75" s="7">
        <v>1</v>
      </c>
      <c r="F75" s="7">
        <v>17</v>
      </c>
      <c r="G75" s="7">
        <v>12000</v>
      </c>
    </row>
    <row r="76" spans="1:7" ht="15.75" x14ac:dyDescent="0.25">
      <c r="A76" s="3">
        <v>32</v>
      </c>
      <c r="B76" s="17" t="s">
        <v>77</v>
      </c>
      <c r="C76" s="16">
        <v>18</v>
      </c>
      <c r="D76" s="16">
        <v>1</v>
      </c>
      <c r="E76" s="16">
        <v>4</v>
      </c>
      <c r="F76" s="16">
        <v>8</v>
      </c>
      <c r="G76" s="16">
        <v>15000</v>
      </c>
    </row>
    <row r="77" spans="1:7" ht="15.75" x14ac:dyDescent="0.25">
      <c r="A77" s="3">
        <v>33</v>
      </c>
      <c r="B77" s="17" t="s">
        <v>78</v>
      </c>
      <c r="C77" s="7">
        <v>28</v>
      </c>
      <c r="D77" s="7">
        <v>0</v>
      </c>
      <c r="E77" s="7">
        <v>11</v>
      </c>
      <c r="F77" s="7">
        <v>4</v>
      </c>
      <c r="G77" s="7">
        <v>14500</v>
      </c>
    </row>
    <row r="78" spans="1:7" ht="15.75" x14ac:dyDescent="0.25">
      <c r="A78" s="3">
        <v>34</v>
      </c>
      <c r="B78" s="16" t="s">
        <v>79</v>
      </c>
      <c r="C78" s="7">
        <v>160</v>
      </c>
      <c r="D78" s="7">
        <v>10</v>
      </c>
      <c r="E78" s="7">
        <v>67</v>
      </c>
      <c r="F78" s="7">
        <v>83</v>
      </c>
      <c r="G78" s="7">
        <v>15000</v>
      </c>
    </row>
    <row r="79" spans="1:7" ht="15.75" customHeight="1" x14ac:dyDescent="0.25">
      <c r="A79" s="3">
        <v>35</v>
      </c>
      <c r="B79" s="16" t="s">
        <v>80</v>
      </c>
      <c r="C79" s="7">
        <v>35</v>
      </c>
      <c r="D79" s="7">
        <v>2</v>
      </c>
      <c r="E79" s="7">
        <v>15</v>
      </c>
      <c r="F79" s="7">
        <v>26</v>
      </c>
      <c r="G79" s="7">
        <v>26500</v>
      </c>
    </row>
    <row r="80" spans="1:7" ht="15.75" x14ac:dyDescent="0.25">
      <c r="A80" s="3">
        <v>36</v>
      </c>
      <c r="B80" s="16" t="s">
        <v>179</v>
      </c>
      <c r="C80" s="7">
        <v>10</v>
      </c>
      <c r="D80" s="7">
        <v>0</v>
      </c>
      <c r="E80" s="7">
        <v>4</v>
      </c>
      <c r="F80" s="7">
        <v>10</v>
      </c>
      <c r="G80" s="7" t="s">
        <v>1096</v>
      </c>
    </row>
    <row r="81" spans="1:7" ht="15.75" x14ac:dyDescent="0.25">
      <c r="A81" s="3">
        <v>37</v>
      </c>
      <c r="B81" s="16" t="s">
        <v>180</v>
      </c>
      <c r="C81" s="7">
        <v>11</v>
      </c>
      <c r="D81" s="7">
        <v>1</v>
      </c>
      <c r="E81" s="7">
        <v>4</v>
      </c>
      <c r="F81" s="7">
        <v>8</v>
      </c>
      <c r="G81" s="7">
        <v>20000</v>
      </c>
    </row>
    <row r="82" spans="1:7" ht="15.75" x14ac:dyDescent="0.25">
      <c r="A82" s="3">
        <v>38</v>
      </c>
      <c r="B82" s="16" t="s">
        <v>181</v>
      </c>
      <c r="C82" s="7">
        <v>15</v>
      </c>
      <c r="D82" s="7">
        <v>1</v>
      </c>
      <c r="E82" s="7">
        <v>5</v>
      </c>
      <c r="F82" s="7">
        <v>5</v>
      </c>
      <c r="G82" s="7"/>
    </row>
    <row r="83" spans="1:7" ht="15.75" x14ac:dyDescent="0.25">
      <c r="A83" s="3">
        <v>39</v>
      </c>
      <c r="B83" s="16" t="s">
        <v>182</v>
      </c>
      <c r="C83" s="7">
        <v>23</v>
      </c>
      <c r="D83" s="7">
        <v>1</v>
      </c>
      <c r="E83" s="7">
        <v>1</v>
      </c>
      <c r="F83" s="7">
        <v>18</v>
      </c>
      <c r="G83" s="7">
        <v>19500</v>
      </c>
    </row>
    <row r="84" spans="1:7" ht="15.75" x14ac:dyDescent="0.25">
      <c r="A84" s="3">
        <v>40</v>
      </c>
      <c r="B84" s="16" t="s">
        <v>183</v>
      </c>
      <c r="C84" s="7">
        <v>24</v>
      </c>
      <c r="D84" s="7">
        <v>1</v>
      </c>
      <c r="E84" s="7">
        <v>4</v>
      </c>
      <c r="F84" s="7">
        <v>19</v>
      </c>
      <c r="G84" s="7">
        <v>6500</v>
      </c>
    </row>
    <row r="85" spans="1:7" ht="15.75" x14ac:dyDescent="0.25">
      <c r="A85" s="18"/>
      <c r="B85" s="19" t="s">
        <v>81</v>
      </c>
      <c r="C85" s="12">
        <f>SUM(C45:C84)</f>
        <v>2787</v>
      </c>
      <c r="D85" s="12">
        <f>SUM(D45:D84)</f>
        <v>226</v>
      </c>
      <c r="E85" s="12">
        <f>SUM(E45:E84)</f>
        <v>837</v>
      </c>
      <c r="F85" s="12">
        <f>SUM(F45:F84)</f>
        <v>1754</v>
      </c>
      <c r="G85" s="13"/>
    </row>
    <row r="86" spans="1:7" ht="15.75" x14ac:dyDescent="0.25">
      <c r="A86" s="18"/>
      <c r="B86" s="19" t="s">
        <v>82</v>
      </c>
      <c r="C86" s="12">
        <f>C85+C43</f>
        <v>15419</v>
      </c>
      <c r="D86" s="12">
        <f>D85+D43</f>
        <v>1016</v>
      </c>
      <c r="E86" s="12">
        <f>E85+E43</f>
        <v>4145</v>
      </c>
      <c r="F86" s="12">
        <f>F85+F43</f>
        <v>10540</v>
      </c>
      <c r="G86" s="13"/>
    </row>
  </sheetData>
  <mergeCells count="8">
    <mergeCell ref="A8:A12"/>
    <mergeCell ref="B44:G44"/>
    <mergeCell ref="A1:G1"/>
    <mergeCell ref="A3:A4"/>
    <mergeCell ref="B3:B4"/>
    <mergeCell ref="C3:E3"/>
    <mergeCell ref="G3:G4"/>
    <mergeCell ref="B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I84" sqref="I84"/>
    </sheetView>
  </sheetViews>
  <sheetFormatPr defaultRowHeight="15" x14ac:dyDescent="0.25"/>
  <cols>
    <col min="1" max="1" width="6.5703125" customWidth="1"/>
    <col min="2" max="2" width="27.28515625" customWidth="1"/>
    <col min="3" max="3" width="7.42578125" customWidth="1"/>
    <col min="4" max="4" width="7.7109375" customWidth="1"/>
    <col min="5" max="5" width="9.28515625" customWidth="1"/>
    <col min="6" max="6" width="7.7109375" customWidth="1"/>
    <col min="7" max="7" width="8.28515625" customWidth="1"/>
  </cols>
  <sheetData>
    <row r="1" spans="1:12" ht="15.75" thickBot="1" x14ac:dyDescent="0.3"/>
    <row r="2" spans="1:12" ht="15.75" customHeight="1" thickBot="1" x14ac:dyDescent="0.3">
      <c r="A2" s="267" t="s">
        <v>1</v>
      </c>
      <c r="B2" s="238" t="s">
        <v>102</v>
      </c>
      <c r="C2" s="234" t="s">
        <v>85</v>
      </c>
      <c r="D2" s="235"/>
      <c r="E2" s="235"/>
      <c r="F2" s="235"/>
      <c r="G2" s="235"/>
      <c r="H2" s="236"/>
      <c r="I2" s="237" t="s">
        <v>86</v>
      </c>
      <c r="J2" s="238"/>
      <c r="K2" s="242" t="s">
        <v>88</v>
      </c>
      <c r="L2" s="238"/>
    </row>
    <row r="3" spans="1:12" ht="30.75" customHeight="1" thickBot="1" x14ac:dyDescent="0.3">
      <c r="A3" s="267"/>
      <c r="B3" s="269"/>
      <c r="C3" s="231" t="s">
        <v>90</v>
      </c>
      <c r="D3" s="231" t="s">
        <v>91</v>
      </c>
      <c r="E3" s="234" t="s">
        <v>92</v>
      </c>
      <c r="F3" s="235"/>
      <c r="G3" s="246"/>
      <c r="H3" s="228" t="s">
        <v>93</v>
      </c>
      <c r="I3" s="239"/>
      <c r="J3" s="240"/>
      <c r="K3" s="243"/>
      <c r="L3" s="244"/>
    </row>
    <row r="4" spans="1:12" ht="128.25" x14ac:dyDescent="0.25">
      <c r="A4" s="267"/>
      <c r="B4" s="269"/>
      <c r="C4" s="232"/>
      <c r="D4" s="232"/>
      <c r="E4" s="219" t="s">
        <v>94</v>
      </c>
      <c r="F4" s="219" t="s">
        <v>95</v>
      </c>
      <c r="G4" s="219" t="s">
        <v>96</v>
      </c>
      <c r="H4" s="229"/>
      <c r="I4" s="220" t="s">
        <v>97</v>
      </c>
      <c r="J4" s="220" t="s">
        <v>92</v>
      </c>
      <c r="K4" s="220" t="s">
        <v>98</v>
      </c>
      <c r="L4" s="220" t="s">
        <v>99</v>
      </c>
    </row>
    <row r="5" spans="1:12" ht="15.75" x14ac:dyDescent="0.25">
      <c r="A5" s="221"/>
      <c r="B5" s="268" t="s">
        <v>1110</v>
      </c>
      <c r="C5" s="258"/>
      <c r="D5" s="258"/>
      <c r="E5" s="258"/>
      <c r="F5" s="258"/>
      <c r="G5" s="258"/>
      <c r="H5" s="258"/>
      <c r="I5" s="258"/>
      <c r="J5" s="258"/>
      <c r="K5" s="258"/>
      <c r="L5" s="259"/>
    </row>
    <row r="6" spans="1:12" ht="15.75" x14ac:dyDescent="0.25">
      <c r="A6" s="221">
        <v>1</v>
      </c>
      <c r="B6" s="4" t="s">
        <v>9</v>
      </c>
      <c r="C6" s="221">
        <v>1330</v>
      </c>
      <c r="D6" s="221">
        <v>14</v>
      </c>
      <c r="E6" s="221">
        <v>10525</v>
      </c>
      <c r="F6" s="221">
        <v>2760</v>
      </c>
      <c r="G6" s="221">
        <v>212</v>
      </c>
      <c r="H6" s="224">
        <f t="shared" ref="H6:H38" si="0">SUM(C6:G6)</f>
        <v>14841</v>
      </c>
      <c r="I6" s="221">
        <v>326</v>
      </c>
      <c r="J6" s="221">
        <v>3541</v>
      </c>
      <c r="K6" s="221">
        <v>687</v>
      </c>
      <c r="L6" s="221">
        <v>206</v>
      </c>
    </row>
    <row r="7" spans="1:12" ht="15.75" x14ac:dyDescent="0.25">
      <c r="A7" s="221">
        <v>2</v>
      </c>
      <c r="B7" s="4" t="s">
        <v>10</v>
      </c>
      <c r="C7" s="221">
        <v>1162</v>
      </c>
      <c r="D7" s="221">
        <v>0</v>
      </c>
      <c r="E7" s="221">
        <v>4844</v>
      </c>
      <c r="F7" s="221">
        <v>6449</v>
      </c>
      <c r="G7" s="221">
        <v>62</v>
      </c>
      <c r="H7" s="224">
        <f t="shared" si="0"/>
        <v>12517</v>
      </c>
      <c r="I7" s="221">
        <v>254</v>
      </c>
      <c r="J7" s="221">
        <v>1802</v>
      </c>
      <c r="K7" s="221">
        <v>3343</v>
      </c>
      <c r="L7" s="221">
        <v>73</v>
      </c>
    </row>
    <row r="8" spans="1:12" ht="15.75" x14ac:dyDescent="0.25">
      <c r="A8" s="221">
        <v>3</v>
      </c>
      <c r="B8" s="4" t="s">
        <v>11</v>
      </c>
      <c r="C8" s="221">
        <v>1374</v>
      </c>
      <c r="D8" s="221">
        <v>0</v>
      </c>
      <c r="E8" s="221">
        <v>4973</v>
      </c>
      <c r="F8" s="221">
        <v>2646</v>
      </c>
      <c r="G8" s="221">
        <v>0</v>
      </c>
      <c r="H8" s="224">
        <f t="shared" si="0"/>
        <v>8993</v>
      </c>
      <c r="I8" s="221">
        <v>393</v>
      </c>
      <c r="J8" s="221">
        <v>1544</v>
      </c>
      <c r="K8" s="221">
        <v>508</v>
      </c>
      <c r="L8" s="221">
        <v>4</v>
      </c>
    </row>
    <row r="9" spans="1:12" ht="15.75" x14ac:dyDescent="0.25">
      <c r="A9" s="221">
        <v>4</v>
      </c>
      <c r="B9" s="6" t="s">
        <v>16</v>
      </c>
      <c r="C9" s="221">
        <v>1645</v>
      </c>
      <c r="D9" s="221">
        <v>0</v>
      </c>
      <c r="E9" s="221">
        <v>2943</v>
      </c>
      <c r="F9" s="221">
        <v>1246</v>
      </c>
      <c r="G9" s="221">
        <v>0</v>
      </c>
      <c r="H9" s="224">
        <f t="shared" si="0"/>
        <v>5834</v>
      </c>
      <c r="I9" s="221">
        <v>289</v>
      </c>
      <c r="J9" s="221">
        <v>466</v>
      </c>
      <c r="K9" s="221">
        <v>19</v>
      </c>
      <c r="L9" s="221">
        <v>37</v>
      </c>
    </row>
    <row r="10" spans="1:12" ht="15.75" customHeight="1" x14ac:dyDescent="0.25">
      <c r="A10" s="221">
        <v>5</v>
      </c>
      <c r="B10" s="5" t="s">
        <v>17</v>
      </c>
      <c r="C10" s="221">
        <v>564</v>
      </c>
      <c r="D10" s="221">
        <v>0</v>
      </c>
      <c r="E10" s="221">
        <v>5687</v>
      </c>
      <c r="F10" s="221">
        <v>1511</v>
      </c>
      <c r="G10" s="221">
        <v>129</v>
      </c>
      <c r="H10" s="224">
        <f t="shared" si="0"/>
        <v>7891</v>
      </c>
      <c r="I10" s="221">
        <v>135</v>
      </c>
      <c r="J10" s="221">
        <v>1123</v>
      </c>
      <c r="K10" s="221">
        <v>18</v>
      </c>
      <c r="L10" s="221">
        <v>60</v>
      </c>
    </row>
    <row r="11" spans="1:12" ht="15.75" x14ac:dyDescent="0.25">
      <c r="A11" s="221">
        <v>6</v>
      </c>
      <c r="B11" s="7" t="s">
        <v>18</v>
      </c>
      <c r="C11" s="221">
        <v>593</v>
      </c>
      <c r="D11" s="221">
        <v>0</v>
      </c>
      <c r="E11" s="221">
        <v>454</v>
      </c>
      <c r="F11" s="221">
        <v>492</v>
      </c>
      <c r="G11" s="221">
        <v>0</v>
      </c>
      <c r="H11" s="224">
        <f t="shared" si="0"/>
        <v>1539</v>
      </c>
      <c r="I11" s="221">
        <v>147</v>
      </c>
      <c r="J11" s="221">
        <v>182</v>
      </c>
      <c r="K11" s="221">
        <v>77</v>
      </c>
      <c r="L11" s="221">
        <v>1</v>
      </c>
    </row>
    <row r="12" spans="1:12" ht="15.75" x14ac:dyDescent="0.25">
      <c r="A12" s="221">
        <v>7</v>
      </c>
      <c r="B12" s="7" t="s">
        <v>19</v>
      </c>
      <c r="C12" s="221">
        <v>1844</v>
      </c>
      <c r="D12" s="221">
        <v>87</v>
      </c>
      <c r="E12" s="221">
        <v>5042</v>
      </c>
      <c r="F12" s="221">
        <v>0</v>
      </c>
      <c r="G12" s="221">
        <v>246</v>
      </c>
      <c r="H12" s="224">
        <f t="shared" si="0"/>
        <v>7219</v>
      </c>
      <c r="I12" s="221">
        <v>378</v>
      </c>
      <c r="J12" s="221">
        <v>830</v>
      </c>
      <c r="K12" s="221">
        <v>590</v>
      </c>
      <c r="L12" s="221">
        <v>1564</v>
      </c>
    </row>
    <row r="13" spans="1:12" ht="15.75" x14ac:dyDescent="0.25">
      <c r="A13" s="221">
        <v>8</v>
      </c>
      <c r="B13" s="7" t="s">
        <v>20</v>
      </c>
      <c r="C13" s="221">
        <v>0</v>
      </c>
      <c r="D13" s="221">
        <v>0</v>
      </c>
      <c r="E13" s="221">
        <v>4289</v>
      </c>
      <c r="F13" s="221">
        <v>1143</v>
      </c>
      <c r="G13" s="221">
        <v>0</v>
      </c>
      <c r="H13" s="224">
        <f t="shared" si="0"/>
        <v>5432</v>
      </c>
      <c r="I13" s="221">
        <v>0</v>
      </c>
      <c r="J13" s="221">
        <v>1436</v>
      </c>
      <c r="K13" s="221">
        <v>34</v>
      </c>
      <c r="L13" s="221">
        <v>0</v>
      </c>
    </row>
    <row r="14" spans="1:12" ht="15.75" x14ac:dyDescent="0.25">
      <c r="A14" s="221">
        <v>9</v>
      </c>
      <c r="B14" s="9" t="s">
        <v>21</v>
      </c>
      <c r="C14" s="221">
        <v>1200</v>
      </c>
      <c r="D14" s="221">
        <v>0</v>
      </c>
      <c r="E14" s="221">
        <v>1966</v>
      </c>
      <c r="F14" s="221">
        <v>1999</v>
      </c>
      <c r="G14" s="221">
        <v>0</v>
      </c>
      <c r="H14" s="224">
        <f t="shared" si="0"/>
        <v>5165</v>
      </c>
      <c r="I14" s="221">
        <v>290</v>
      </c>
      <c r="J14" s="221">
        <v>878</v>
      </c>
      <c r="K14" s="221">
        <v>77</v>
      </c>
      <c r="L14" s="221">
        <v>35</v>
      </c>
    </row>
    <row r="15" spans="1:12" ht="15.75" x14ac:dyDescent="0.25">
      <c r="A15" s="221">
        <v>10</v>
      </c>
      <c r="B15" s="7" t="s">
        <v>22</v>
      </c>
      <c r="C15" s="221">
        <v>0</v>
      </c>
      <c r="D15" s="221">
        <v>0</v>
      </c>
      <c r="E15" s="221">
        <v>971</v>
      </c>
      <c r="F15" s="221">
        <v>431</v>
      </c>
      <c r="G15" s="221">
        <v>0</v>
      </c>
      <c r="H15" s="224">
        <f t="shared" si="0"/>
        <v>1402</v>
      </c>
      <c r="I15" s="221">
        <v>0</v>
      </c>
      <c r="J15" s="221">
        <v>353</v>
      </c>
      <c r="K15" s="221">
        <v>38</v>
      </c>
      <c r="L15" s="221">
        <v>2</v>
      </c>
    </row>
    <row r="16" spans="1:12" ht="15.75" x14ac:dyDescent="0.25">
      <c r="A16" s="221">
        <v>11</v>
      </c>
      <c r="B16" s="9" t="s">
        <v>23</v>
      </c>
      <c r="C16" s="221">
        <v>462</v>
      </c>
      <c r="D16" s="221">
        <v>98</v>
      </c>
      <c r="E16" s="221">
        <v>294</v>
      </c>
      <c r="F16" s="221">
        <v>490</v>
      </c>
      <c r="G16" s="221">
        <v>0</v>
      </c>
      <c r="H16" s="224">
        <f t="shared" si="0"/>
        <v>1344</v>
      </c>
      <c r="I16" s="221">
        <v>114</v>
      </c>
      <c r="J16" s="221">
        <v>191</v>
      </c>
      <c r="K16" s="221">
        <v>0</v>
      </c>
      <c r="L16" s="221">
        <v>0</v>
      </c>
    </row>
    <row r="17" spans="1:12" ht="15.75" x14ac:dyDescent="0.25">
      <c r="A17" s="221">
        <v>12</v>
      </c>
      <c r="B17" s="7" t="s">
        <v>24</v>
      </c>
      <c r="C17" s="221">
        <v>622</v>
      </c>
      <c r="D17" s="221">
        <v>0</v>
      </c>
      <c r="E17" s="221">
        <v>328</v>
      </c>
      <c r="F17" s="221">
        <v>435</v>
      </c>
      <c r="G17" s="221">
        <v>0</v>
      </c>
      <c r="H17" s="224">
        <f t="shared" si="0"/>
        <v>1385</v>
      </c>
      <c r="I17" s="221">
        <v>102</v>
      </c>
      <c r="J17" s="221">
        <v>138</v>
      </c>
      <c r="K17" s="221">
        <v>105</v>
      </c>
      <c r="L17" s="221">
        <v>2</v>
      </c>
    </row>
    <row r="18" spans="1:12" ht="15.75" x14ac:dyDescent="0.25">
      <c r="A18" s="221">
        <v>13</v>
      </c>
      <c r="B18" s="9" t="s">
        <v>25</v>
      </c>
      <c r="C18" s="221">
        <v>287</v>
      </c>
      <c r="D18" s="221">
        <v>0</v>
      </c>
      <c r="E18" s="221">
        <v>0</v>
      </c>
      <c r="F18" s="221">
        <v>16</v>
      </c>
      <c r="G18" s="221">
        <v>0</v>
      </c>
      <c r="H18" s="224">
        <f t="shared" si="0"/>
        <v>303</v>
      </c>
      <c r="I18" s="221">
        <v>69</v>
      </c>
      <c r="J18" s="221">
        <v>0</v>
      </c>
      <c r="K18" s="221">
        <v>1</v>
      </c>
      <c r="L18" s="221">
        <v>1</v>
      </c>
    </row>
    <row r="19" spans="1:12" ht="15.75" x14ac:dyDescent="0.25">
      <c r="A19" s="221">
        <v>14</v>
      </c>
      <c r="B19" s="9" t="s">
        <v>26</v>
      </c>
      <c r="C19" s="221">
        <v>275</v>
      </c>
      <c r="D19" s="221">
        <v>0</v>
      </c>
      <c r="E19" s="221">
        <v>0</v>
      </c>
      <c r="F19" s="221">
        <v>0</v>
      </c>
      <c r="G19" s="221">
        <v>0</v>
      </c>
      <c r="H19" s="224">
        <f t="shared" si="0"/>
        <v>275</v>
      </c>
      <c r="I19" s="221">
        <v>39</v>
      </c>
      <c r="J19" s="221">
        <v>0</v>
      </c>
      <c r="K19" s="221">
        <v>0</v>
      </c>
      <c r="L19" s="221">
        <v>0</v>
      </c>
    </row>
    <row r="20" spans="1:12" ht="15.75" x14ac:dyDescent="0.25">
      <c r="A20" s="221">
        <v>15</v>
      </c>
      <c r="B20" s="7" t="s">
        <v>27</v>
      </c>
      <c r="C20" s="221">
        <v>363</v>
      </c>
      <c r="D20" s="221">
        <v>4939</v>
      </c>
      <c r="E20" s="221">
        <v>0</v>
      </c>
      <c r="F20" s="221">
        <v>0</v>
      </c>
      <c r="G20" s="221">
        <v>0</v>
      </c>
      <c r="H20" s="224">
        <f t="shared" si="0"/>
        <v>5302</v>
      </c>
      <c r="I20" s="221">
        <v>1143</v>
      </c>
      <c r="J20" s="221">
        <v>0</v>
      </c>
      <c r="K20" s="221">
        <v>329</v>
      </c>
      <c r="L20" s="221">
        <v>407</v>
      </c>
    </row>
    <row r="21" spans="1:12" ht="15.75" x14ac:dyDescent="0.25">
      <c r="A21" s="221">
        <v>16</v>
      </c>
      <c r="B21" s="7" t="s">
        <v>28</v>
      </c>
      <c r="C21" s="221">
        <v>751</v>
      </c>
      <c r="D21" s="221">
        <v>1666</v>
      </c>
      <c r="E21" s="221">
        <v>5148</v>
      </c>
      <c r="F21" s="221">
        <v>550</v>
      </c>
      <c r="G21" s="221">
        <v>22</v>
      </c>
      <c r="H21" s="224">
        <f t="shared" si="0"/>
        <v>8137</v>
      </c>
      <c r="I21" s="221">
        <v>610</v>
      </c>
      <c r="J21" s="221">
        <v>1173</v>
      </c>
      <c r="K21" s="221">
        <v>1233</v>
      </c>
      <c r="L21" s="221">
        <v>348</v>
      </c>
    </row>
    <row r="22" spans="1:12" ht="15.75" x14ac:dyDescent="0.25">
      <c r="A22" s="221">
        <v>17</v>
      </c>
      <c r="B22" s="7" t="s">
        <v>29</v>
      </c>
      <c r="C22" s="221">
        <v>131</v>
      </c>
      <c r="D22" s="221">
        <v>0</v>
      </c>
      <c r="E22" s="221">
        <v>905</v>
      </c>
      <c r="F22" s="221">
        <v>91</v>
      </c>
      <c r="G22" s="221">
        <v>0</v>
      </c>
      <c r="H22" s="224">
        <f t="shared" si="0"/>
        <v>1127</v>
      </c>
      <c r="I22" s="221">
        <v>61</v>
      </c>
      <c r="J22" s="221">
        <v>337</v>
      </c>
      <c r="K22" s="221">
        <v>1</v>
      </c>
      <c r="L22" s="221">
        <v>0</v>
      </c>
    </row>
    <row r="23" spans="1:12" ht="15.75" x14ac:dyDescent="0.25">
      <c r="A23" s="221">
        <v>18</v>
      </c>
      <c r="B23" s="9" t="s">
        <v>30</v>
      </c>
      <c r="C23" s="221">
        <v>0</v>
      </c>
      <c r="D23" s="221">
        <v>0</v>
      </c>
      <c r="E23" s="221">
        <v>1695</v>
      </c>
      <c r="F23" s="221">
        <v>964</v>
      </c>
      <c r="G23" s="221">
        <v>0</v>
      </c>
      <c r="H23" s="224">
        <f t="shared" si="0"/>
        <v>2659</v>
      </c>
      <c r="I23" s="221">
        <v>0</v>
      </c>
      <c r="J23" s="221">
        <v>369</v>
      </c>
      <c r="K23" s="221">
        <v>61</v>
      </c>
      <c r="L23" s="221">
        <v>1</v>
      </c>
    </row>
    <row r="24" spans="1:12" ht="15.75" x14ac:dyDescent="0.25">
      <c r="A24" s="221">
        <v>19</v>
      </c>
      <c r="B24" s="7" t="s">
        <v>31</v>
      </c>
      <c r="C24" s="221">
        <v>0</v>
      </c>
      <c r="D24" s="221">
        <v>0</v>
      </c>
      <c r="E24" s="221">
        <v>177</v>
      </c>
      <c r="F24" s="221">
        <v>257</v>
      </c>
      <c r="G24" s="221">
        <v>0</v>
      </c>
      <c r="H24" s="224">
        <f t="shared" si="0"/>
        <v>434</v>
      </c>
      <c r="I24" s="221">
        <v>0</v>
      </c>
      <c r="J24" s="221">
        <v>153</v>
      </c>
      <c r="K24" s="221">
        <v>6</v>
      </c>
      <c r="L24" s="221">
        <v>0</v>
      </c>
    </row>
    <row r="25" spans="1:12" ht="15.75" x14ac:dyDescent="0.25">
      <c r="A25" s="221">
        <v>20</v>
      </c>
      <c r="B25" s="7" t="s">
        <v>32</v>
      </c>
      <c r="C25" s="221">
        <v>40</v>
      </c>
      <c r="D25" s="221">
        <v>0</v>
      </c>
      <c r="E25" s="221">
        <v>461</v>
      </c>
      <c r="F25" s="221">
        <v>63</v>
      </c>
      <c r="G25" s="221">
        <v>0</v>
      </c>
      <c r="H25" s="224">
        <f t="shared" si="0"/>
        <v>564</v>
      </c>
      <c r="I25" s="221">
        <v>20</v>
      </c>
      <c r="J25" s="221">
        <v>208</v>
      </c>
      <c r="K25" s="221">
        <v>4</v>
      </c>
      <c r="L25" s="221">
        <v>2</v>
      </c>
    </row>
    <row r="26" spans="1:12" ht="15.75" x14ac:dyDescent="0.25">
      <c r="A26" s="221">
        <v>21</v>
      </c>
      <c r="B26" s="7" t="s">
        <v>33</v>
      </c>
      <c r="C26" s="221">
        <v>296</v>
      </c>
      <c r="D26" s="221">
        <v>0</v>
      </c>
      <c r="E26" s="221">
        <v>0</v>
      </c>
      <c r="F26" s="221">
        <v>0</v>
      </c>
      <c r="G26" s="221">
        <v>0</v>
      </c>
      <c r="H26" s="224">
        <f t="shared" si="0"/>
        <v>296</v>
      </c>
      <c r="I26" s="221">
        <v>85</v>
      </c>
      <c r="J26" s="221">
        <v>0</v>
      </c>
      <c r="K26" s="221">
        <v>0</v>
      </c>
      <c r="L26" s="221">
        <v>0</v>
      </c>
    </row>
    <row r="27" spans="1:12" ht="15.75" x14ac:dyDescent="0.25">
      <c r="A27" s="221">
        <v>22</v>
      </c>
      <c r="B27" s="7" t="s">
        <v>34</v>
      </c>
      <c r="C27" s="221">
        <v>0</v>
      </c>
      <c r="D27" s="221">
        <v>0</v>
      </c>
      <c r="E27" s="221">
        <v>405</v>
      </c>
      <c r="F27" s="221">
        <v>363</v>
      </c>
      <c r="G27" s="221">
        <v>0</v>
      </c>
      <c r="H27" s="224">
        <f t="shared" si="0"/>
        <v>768</v>
      </c>
      <c r="I27" s="221">
        <v>0</v>
      </c>
      <c r="J27" s="221">
        <v>0</v>
      </c>
      <c r="K27" s="221">
        <v>53</v>
      </c>
      <c r="L27" s="221">
        <v>6</v>
      </c>
    </row>
    <row r="28" spans="1:12" ht="15.75" x14ac:dyDescent="0.25">
      <c r="A28" s="221">
        <v>23</v>
      </c>
      <c r="B28" s="16" t="s">
        <v>35</v>
      </c>
      <c r="C28" s="221">
        <v>609</v>
      </c>
      <c r="D28" s="221">
        <v>0</v>
      </c>
      <c r="E28" s="221">
        <v>647</v>
      </c>
      <c r="F28" s="221">
        <v>1063</v>
      </c>
      <c r="G28" s="221">
        <v>0</v>
      </c>
      <c r="H28" s="224">
        <f t="shared" si="0"/>
        <v>2319</v>
      </c>
      <c r="I28" s="221">
        <v>92</v>
      </c>
      <c r="J28" s="221">
        <v>269</v>
      </c>
      <c r="K28" s="221">
        <v>73</v>
      </c>
      <c r="L28" s="221">
        <v>1</v>
      </c>
    </row>
    <row r="29" spans="1:12" ht="15.75" x14ac:dyDescent="0.25">
      <c r="A29" s="221">
        <v>24</v>
      </c>
      <c r="B29" s="16" t="s">
        <v>36</v>
      </c>
      <c r="C29" s="221">
        <v>1601</v>
      </c>
      <c r="D29" s="221">
        <v>0</v>
      </c>
      <c r="E29" s="221">
        <v>21171</v>
      </c>
      <c r="F29" s="221">
        <v>8052</v>
      </c>
      <c r="G29" s="221">
        <v>869</v>
      </c>
      <c r="H29" s="224">
        <f t="shared" si="0"/>
        <v>31693</v>
      </c>
      <c r="I29" s="221">
        <v>336</v>
      </c>
      <c r="J29" s="221">
        <v>4764</v>
      </c>
      <c r="K29" s="221">
        <v>10130</v>
      </c>
      <c r="L29" s="221">
        <v>2987</v>
      </c>
    </row>
    <row r="30" spans="1:12" ht="15.75" x14ac:dyDescent="0.25">
      <c r="A30" s="221">
        <v>25</v>
      </c>
      <c r="B30" s="16" t="s">
        <v>37</v>
      </c>
      <c r="C30" s="221">
        <v>821</v>
      </c>
      <c r="D30" s="221">
        <v>0</v>
      </c>
      <c r="E30" s="221">
        <v>3934</v>
      </c>
      <c r="F30" s="221">
        <v>7011</v>
      </c>
      <c r="G30" s="221">
        <v>0</v>
      </c>
      <c r="H30" s="224">
        <f t="shared" si="0"/>
        <v>11766</v>
      </c>
      <c r="I30" s="221">
        <v>126</v>
      </c>
      <c r="J30" s="221">
        <v>415</v>
      </c>
      <c r="K30" s="221">
        <v>10615</v>
      </c>
      <c r="L30" s="221">
        <v>9</v>
      </c>
    </row>
    <row r="31" spans="1:12" ht="15.75" x14ac:dyDescent="0.25">
      <c r="A31" s="221">
        <v>26</v>
      </c>
      <c r="B31" s="17" t="s">
        <v>38</v>
      </c>
      <c r="C31" s="221">
        <v>687</v>
      </c>
      <c r="D31" s="221">
        <v>0</v>
      </c>
      <c r="E31" s="221">
        <v>2488</v>
      </c>
      <c r="F31" s="221">
        <v>8021</v>
      </c>
      <c r="G31" s="221">
        <v>0</v>
      </c>
      <c r="H31" s="224">
        <f t="shared" si="0"/>
        <v>11196</v>
      </c>
      <c r="I31" s="221">
        <v>137</v>
      </c>
      <c r="J31" s="221">
        <v>827</v>
      </c>
      <c r="K31" s="221">
        <v>7056</v>
      </c>
      <c r="L31" s="221">
        <v>0</v>
      </c>
    </row>
    <row r="32" spans="1:12" ht="15.75" x14ac:dyDescent="0.25">
      <c r="A32" s="221">
        <v>27</v>
      </c>
      <c r="B32" s="16" t="s">
        <v>39</v>
      </c>
      <c r="C32" s="221">
        <v>745</v>
      </c>
      <c r="D32" s="221">
        <v>0</v>
      </c>
      <c r="E32" s="221">
        <v>2997</v>
      </c>
      <c r="F32" s="221">
        <v>6423</v>
      </c>
      <c r="G32" s="221">
        <v>221</v>
      </c>
      <c r="H32" s="224">
        <f t="shared" si="0"/>
        <v>10386</v>
      </c>
      <c r="I32" s="221">
        <v>139</v>
      </c>
      <c r="J32" s="221">
        <v>799</v>
      </c>
      <c r="K32" s="221">
        <v>6886</v>
      </c>
      <c r="L32" s="221">
        <v>1</v>
      </c>
    </row>
    <row r="33" spans="1:12" ht="15.75" x14ac:dyDescent="0.25">
      <c r="A33" s="221">
        <v>28</v>
      </c>
      <c r="B33" s="16" t="s">
        <v>40</v>
      </c>
      <c r="C33" s="221">
        <v>0</v>
      </c>
      <c r="D33" s="221">
        <v>0</v>
      </c>
      <c r="E33" s="221">
        <v>797</v>
      </c>
      <c r="F33" s="221">
        <v>2086</v>
      </c>
      <c r="G33" s="221">
        <v>0</v>
      </c>
      <c r="H33" s="224">
        <f t="shared" si="0"/>
        <v>2883</v>
      </c>
      <c r="I33" s="221">
        <v>0</v>
      </c>
      <c r="J33" s="221">
        <v>863</v>
      </c>
      <c r="K33" s="221">
        <v>437</v>
      </c>
      <c r="L33" s="221">
        <v>0</v>
      </c>
    </row>
    <row r="34" spans="1:12" ht="15.75" x14ac:dyDescent="0.25">
      <c r="A34" s="221">
        <v>29</v>
      </c>
      <c r="B34" s="16" t="s">
        <v>41</v>
      </c>
      <c r="C34" s="221">
        <v>821</v>
      </c>
      <c r="D34" s="221">
        <v>0</v>
      </c>
      <c r="E34" s="221">
        <v>4761</v>
      </c>
      <c r="F34" s="221">
        <v>1702</v>
      </c>
      <c r="G34" s="221">
        <v>0</v>
      </c>
      <c r="H34" s="224">
        <f t="shared" si="0"/>
        <v>7284</v>
      </c>
      <c r="I34" s="221">
        <v>173</v>
      </c>
      <c r="J34" s="221">
        <v>677</v>
      </c>
      <c r="K34" s="221">
        <v>1343</v>
      </c>
      <c r="L34" s="221">
        <v>2123</v>
      </c>
    </row>
    <row r="35" spans="1:12" ht="15.75" x14ac:dyDescent="0.25">
      <c r="A35" s="221">
        <v>30</v>
      </c>
      <c r="B35" s="17" t="s">
        <v>42</v>
      </c>
      <c r="C35" s="221">
        <v>364</v>
      </c>
      <c r="D35" s="221">
        <v>0</v>
      </c>
      <c r="E35" s="221">
        <v>1559</v>
      </c>
      <c r="F35" s="221">
        <v>4870</v>
      </c>
      <c r="G35" s="221">
        <v>0</v>
      </c>
      <c r="H35" s="224">
        <f t="shared" si="0"/>
        <v>6793</v>
      </c>
      <c r="I35" s="221">
        <v>90</v>
      </c>
      <c r="J35" s="221">
        <v>1174</v>
      </c>
      <c r="K35" s="221">
        <v>3049</v>
      </c>
      <c r="L35" s="221">
        <v>0</v>
      </c>
    </row>
    <row r="36" spans="1:12" ht="15.75" x14ac:dyDescent="0.25">
      <c r="A36" s="221">
        <v>31</v>
      </c>
      <c r="B36" s="16" t="s">
        <v>43</v>
      </c>
      <c r="C36" s="221">
        <v>484</v>
      </c>
      <c r="D36" s="221">
        <v>0</v>
      </c>
      <c r="E36" s="221">
        <v>771</v>
      </c>
      <c r="F36" s="221">
        <v>1163</v>
      </c>
      <c r="G36" s="221">
        <v>0</v>
      </c>
      <c r="H36" s="224">
        <f t="shared" si="0"/>
        <v>2418</v>
      </c>
      <c r="I36" s="221">
        <v>118</v>
      </c>
      <c r="J36" s="221">
        <v>395</v>
      </c>
      <c r="K36" s="221">
        <v>4</v>
      </c>
      <c r="L36" s="221">
        <v>2</v>
      </c>
    </row>
    <row r="37" spans="1:12" ht="15.75" x14ac:dyDescent="0.25">
      <c r="A37" s="221">
        <v>32</v>
      </c>
      <c r="B37" s="16" t="s">
        <v>44</v>
      </c>
      <c r="C37" s="221">
        <v>306</v>
      </c>
      <c r="D37" s="221">
        <v>0</v>
      </c>
      <c r="E37" s="221">
        <v>801</v>
      </c>
      <c r="F37" s="221">
        <v>1895</v>
      </c>
      <c r="G37" s="221">
        <v>0</v>
      </c>
      <c r="H37" s="224">
        <f t="shared" si="0"/>
        <v>3002</v>
      </c>
      <c r="I37" s="221">
        <v>88</v>
      </c>
      <c r="J37" s="221">
        <v>664</v>
      </c>
      <c r="K37" s="221">
        <v>445</v>
      </c>
      <c r="L37" s="221">
        <v>0</v>
      </c>
    </row>
    <row r="38" spans="1:12" ht="15.75" x14ac:dyDescent="0.25">
      <c r="A38" s="221">
        <v>33</v>
      </c>
      <c r="B38" s="17" t="s">
        <v>45</v>
      </c>
      <c r="C38" s="221">
        <v>217</v>
      </c>
      <c r="D38" s="221">
        <v>0</v>
      </c>
      <c r="E38" s="221">
        <v>623</v>
      </c>
      <c r="F38" s="221">
        <v>864</v>
      </c>
      <c r="G38" s="221">
        <v>0</v>
      </c>
      <c r="H38" s="224">
        <f t="shared" si="0"/>
        <v>1704</v>
      </c>
      <c r="I38" s="221">
        <v>50</v>
      </c>
      <c r="J38" s="221">
        <v>361</v>
      </c>
      <c r="K38" s="221">
        <v>0</v>
      </c>
      <c r="L38" s="221">
        <v>0</v>
      </c>
    </row>
    <row r="39" spans="1:12" ht="15.75" x14ac:dyDescent="0.25">
      <c r="A39" s="223"/>
      <c r="B39" s="11" t="s">
        <v>46</v>
      </c>
      <c r="C39" s="224">
        <f t="shared" ref="C39:L39" si="1">SUM(C6:C38)</f>
        <v>19594</v>
      </c>
      <c r="D39" s="224">
        <f t="shared" si="1"/>
        <v>6804</v>
      </c>
      <c r="E39" s="224">
        <f t="shared" si="1"/>
        <v>91656</v>
      </c>
      <c r="F39" s="224">
        <f t="shared" si="1"/>
        <v>65056</v>
      </c>
      <c r="G39" s="224">
        <f t="shared" si="1"/>
        <v>1761</v>
      </c>
      <c r="H39" s="224">
        <f t="shared" si="1"/>
        <v>184871</v>
      </c>
      <c r="I39" s="224">
        <f t="shared" si="1"/>
        <v>5804</v>
      </c>
      <c r="J39" s="224">
        <f t="shared" si="1"/>
        <v>25932</v>
      </c>
      <c r="K39" s="224">
        <f t="shared" si="1"/>
        <v>47222</v>
      </c>
      <c r="L39" s="224">
        <f t="shared" si="1"/>
        <v>7872</v>
      </c>
    </row>
    <row r="40" spans="1:12" ht="15.75" x14ac:dyDescent="0.25">
      <c r="A40" s="52">
        <v>1</v>
      </c>
      <c r="B40" s="14" t="s">
        <v>48</v>
      </c>
      <c r="C40" s="221">
        <v>0</v>
      </c>
      <c r="D40" s="221">
        <v>0</v>
      </c>
      <c r="E40" s="221">
        <v>734</v>
      </c>
      <c r="F40" s="221">
        <v>110</v>
      </c>
      <c r="G40" s="221">
        <v>0</v>
      </c>
      <c r="H40" s="221">
        <f t="shared" ref="H40:H57" si="2">SUM(C40:G40)</f>
        <v>844</v>
      </c>
      <c r="I40" s="221">
        <v>0</v>
      </c>
      <c r="J40" s="221">
        <v>143</v>
      </c>
      <c r="K40" s="221">
        <v>56</v>
      </c>
      <c r="L40" s="221">
        <v>0</v>
      </c>
    </row>
    <row r="41" spans="1:12" ht="15.75" x14ac:dyDescent="0.25">
      <c r="A41" s="52">
        <v>2</v>
      </c>
      <c r="B41" s="14" t="s">
        <v>49</v>
      </c>
      <c r="C41" s="221">
        <v>0</v>
      </c>
      <c r="D41" s="221">
        <v>0</v>
      </c>
      <c r="E41" s="221">
        <v>1117</v>
      </c>
      <c r="F41" s="221">
        <v>101</v>
      </c>
      <c r="G41" s="221">
        <v>0</v>
      </c>
      <c r="H41" s="221">
        <f t="shared" si="2"/>
        <v>1218</v>
      </c>
      <c r="I41" s="221">
        <v>0</v>
      </c>
      <c r="J41" s="221">
        <v>74</v>
      </c>
      <c r="K41" s="221">
        <v>19</v>
      </c>
      <c r="L41" s="221">
        <v>839</v>
      </c>
    </row>
    <row r="42" spans="1:12" ht="15.75" x14ac:dyDescent="0.25">
      <c r="A42" s="52">
        <v>3</v>
      </c>
      <c r="B42" s="14" t="s">
        <v>208</v>
      </c>
      <c r="C42" s="221">
        <v>0</v>
      </c>
      <c r="D42" s="221">
        <v>0</v>
      </c>
      <c r="E42" s="221">
        <v>743</v>
      </c>
      <c r="F42" s="221">
        <v>50</v>
      </c>
      <c r="G42" s="221">
        <v>0</v>
      </c>
      <c r="H42" s="221">
        <f t="shared" si="2"/>
        <v>793</v>
      </c>
      <c r="I42" s="221">
        <v>0</v>
      </c>
      <c r="J42" s="221">
        <v>227</v>
      </c>
      <c r="K42" s="221">
        <v>51</v>
      </c>
      <c r="L42" s="221">
        <v>1</v>
      </c>
    </row>
    <row r="43" spans="1:12" ht="15.75" x14ac:dyDescent="0.25">
      <c r="A43" s="52">
        <v>4</v>
      </c>
      <c r="B43" s="14" t="s">
        <v>50</v>
      </c>
      <c r="C43" s="221">
        <v>0</v>
      </c>
      <c r="D43" s="221">
        <v>0</v>
      </c>
      <c r="E43" s="221">
        <v>427</v>
      </c>
      <c r="F43" s="221">
        <v>831</v>
      </c>
      <c r="G43" s="221">
        <v>0</v>
      </c>
      <c r="H43" s="221">
        <f t="shared" si="2"/>
        <v>1258</v>
      </c>
      <c r="I43" s="221">
        <v>0</v>
      </c>
      <c r="J43" s="221">
        <v>371</v>
      </c>
      <c r="K43" s="221">
        <v>40</v>
      </c>
      <c r="L43" s="221">
        <v>0</v>
      </c>
    </row>
    <row r="44" spans="1:12" ht="15.75" x14ac:dyDescent="0.25">
      <c r="A44" s="52">
        <v>5</v>
      </c>
      <c r="B44" s="14" t="s">
        <v>51</v>
      </c>
      <c r="C44" s="221">
        <v>0</v>
      </c>
      <c r="D44" s="221">
        <v>0</v>
      </c>
      <c r="E44" s="221">
        <v>517</v>
      </c>
      <c r="F44" s="221">
        <v>312</v>
      </c>
      <c r="G44" s="221">
        <v>54</v>
      </c>
      <c r="H44" s="221">
        <f t="shared" si="2"/>
        <v>883</v>
      </c>
      <c r="I44" s="221">
        <v>0</v>
      </c>
      <c r="J44" s="221">
        <v>205</v>
      </c>
      <c r="K44" s="221">
        <v>66</v>
      </c>
      <c r="L44" s="221">
        <v>0</v>
      </c>
    </row>
    <row r="45" spans="1:12" ht="15.75" x14ac:dyDescent="0.25">
      <c r="A45" s="52">
        <v>6</v>
      </c>
      <c r="B45" s="41" t="s">
        <v>52</v>
      </c>
      <c r="C45" s="221">
        <v>0</v>
      </c>
      <c r="D45" s="221">
        <v>0</v>
      </c>
      <c r="E45" s="221">
        <v>1369</v>
      </c>
      <c r="F45" s="221">
        <v>0</v>
      </c>
      <c r="G45" s="221">
        <v>0</v>
      </c>
      <c r="H45" s="221">
        <f t="shared" si="2"/>
        <v>1369</v>
      </c>
      <c r="I45" s="221">
        <v>0</v>
      </c>
      <c r="J45" s="221">
        <v>305</v>
      </c>
      <c r="K45" s="221">
        <v>218</v>
      </c>
      <c r="L45" s="221">
        <v>162</v>
      </c>
    </row>
    <row r="46" spans="1:12" ht="15.75" x14ac:dyDescent="0.25">
      <c r="A46" s="52">
        <v>7</v>
      </c>
      <c r="B46" s="14" t="s">
        <v>53</v>
      </c>
      <c r="C46" s="221">
        <v>0</v>
      </c>
      <c r="D46" s="221">
        <v>0</v>
      </c>
      <c r="E46" s="221">
        <v>3479</v>
      </c>
      <c r="F46" s="221">
        <v>1365</v>
      </c>
      <c r="G46" s="221">
        <v>0</v>
      </c>
      <c r="H46" s="221">
        <f t="shared" si="2"/>
        <v>4844</v>
      </c>
      <c r="I46" s="221">
        <v>0</v>
      </c>
      <c r="J46" s="221">
        <v>736</v>
      </c>
      <c r="K46" s="221">
        <v>74</v>
      </c>
      <c r="L46" s="221">
        <v>1569</v>
      </c>
    </row>
    <row r="47" spans="1:12" ht="15.75" x14ac:dyDescent="0.25">
      <c r="A47" s="52">
        <v>8</v>
      </c>
      <c r="B47" s="14" t="s">
        <v>54</v>
      </c>
      <c r="C47" s="221">
        <v>0</v>
      </c>
      <c r="D47" s="221">
        <v>0</v>
      </c>
      <c r="E47" s="221">
        <v>3493</v>
      </c>
      <c r="F47" s="221">
        <v>0</v>
      </c>
      <c r="G47" s="221">
        <v>0</v>
      </c>
      <c r="H47" s="221">
        <f t="shared" si="2"/>
        <v>3493</v>
      </c>
      <c r="I47" s="221">
        <v>0</v>
      </c>
      <c r="J47" s="221">
        <v>755</v>
      </c>
      <c r="K47" s="221">
        <v>0</v>
      </c>
      <c r="L47" s="221">
        <v>3493</v>
      </c>
    </row>
    <row r="48" spans="1:12" ht="15.75" x14ac:dyDescent="0.25">
      <c r="A48" s="52">
        <v>9</v>
      </c>
      <c r="B48" s="14" t="s">
        <v>55</v>
      </c>
      <c r="C48" s="221">
        <v>0</v>
      </c>
      <c r="D48" s="221">
        <v>0</v>
      </c>
      <c r="E48" s="221">
        <v>1647</v>
      </c>
      <c r="F48" s="221">
        <v>257</v>
      </c>
      <c r="G48" s="221">
        <v>0</v>
      </c>
      <c r="H48" s="221">
        <f t="shared" si="2"/>
        <v>1904</v>
      </c>
      <c r="I48" s="221">
        <v>0</v>
      </c>
      <c r="J48" s="225">
        <v>372</v>
      </c>
      <c r="K48" s="221">
        <v>47</v>
      </c>
      <c r="L48" s="221">
        <v>392</v>
      </c>
    </row>
    <row r="49" spans="1:12" ht="31.5" x14ac:dyDescent="0.25">
      <c r="A49" s="52">
        <v>10</v>
      </c>
      <c r="B49" s="15" t="s">
        <v>56</v>
      </c>
      <c r="C49" s="221">
        <v>0</v>
      </c>
      <c r="D49" s="221">
        <v>0</v>
      </c>
      <c r="E49" s="221">
        <v>1063</v>
      </c>
      <c r="F49" s="221">
        <v>2379</v>
      </c>
      <c r="G49" s="221">
        <v>0</v>
      </c>
      <c r="H49" s="221">
        <f t="shared" si="2"/>
        <v>3442</v>
      </c>
      <c r="I49" s="221">
        <v>0</v>
      </c>
      <c r="J49" s="221">
        <v>317</v>
      </c>
      <c r="K49" s="221">
        <v>656</v>
      </c>
      <c r="L49" s="221">
        <v>6</v>
      </c>
    </row>
    <row r="50" spans="1:12" ht="15.75" x14ac:dyDescent="0.25">
      <c r="A50" s="52">
        <v>11</v>
      </c>
      <c r="B50" s="15" t="s">
        <v>57</v>
      </c>
      <c r="C50" s="221">
        <v>0</v>
      </c>
      <c r="D50" s="221">
        <v>0</v>
      </c>
      <c r="E50" s="221">
        <v>294</v>
      </c>
      <c r="F50" s="221">
        <v>139</v>
      </c>
      <c r="G50" s="221">
        <v>0</v>
      </c>
      <c r="H50" s="221">
        <f t="shared" si="2"/>
        <v>433</v>
      </c>
      <c r="I50" s="221">
        <v>0</v>
      </c>
      <c r="J50" s="221">
        <v>98</v>
      </c>
      <c r="K50" s="221">
        <v>130</v>
      </c>
      <c r="L50" s="221">
        <v>0</v>
      </c>
    </row>
    <row r="51" spans="1:12" ht="15.75" x14ac:dyDescent="0.25">
      <c r="A51" s="52">
        <v>12</v>
      </c>
      <c r="B51" s="15" t="s">
        <v>58</v>
      </c>
      <c r="C51" s="221">
        <v>0</v>
      </c>
      <c r="D51" s="221">
        <v>0</v>
      </c>
      <c r="E51" s="221">
        <v>162</v>
      </c>
      <c r="F51" s="221">
        <v>55</v>
      </c>
      <c r="G51" s="221">
        <v>0</v>
      </c>
      <c r="H51" s="221">
        <f t="shared" si="2"/>
        <v>217</v>
      </c>
      <c r="I51" s="221">
        <v>0</v>
      </c>
      <c r="J51" s="221">
        <v>51</v>
      </c>
      <c r="K51" s="221">
        <v>3</v>
      </c>
      <c r="L51" s="221">
        <v>0</v>
      </c>
    </row>
    <row r="52" spans="1:12" ht="15.75" x14ac:dyDescent="0.25">
      <c r="A52" s="52">
        <v>13</v>
      </c>
      <c r="B52" s="15" t="s">
        <v>59</v>
      </c>
      <c r="C52" s="221">
        <v>0</v>
      </c>
      <c r="D52" s="221">
        <v>0</v>
      </c>
      <c r="E52" s="221">
        <v>272</v>
      </c>
      <c r="F52" s="221">
        <v>0</v>
      </c>
      <c r="G52" s="221">
        <v>0</v>
      </c>
      <c r="H52" s="221">
        <f t="shared" si="2"/>
        <v>272</v>
      </c>
      <c r="I52" s="221">
        <v>0</v>
      </c>
      <c r="J52" s="221">
        <v>58</v>
      </c>
      <c r="K52" s="221">
        <v>25</v>
      </c>
      <c r="L52" s="221">
        <v>3</v>
      </c>
    </row>
    <row r="53" spans="1:12" ht="15.75" x14ac:dyDescent="0.25">
      <c r="A53" s="52">
        <v>14</v>
      </c>
      <c r="B53" s="15" t="s">
        <v>60</v>
      </c>
      <c r="C53" s="221">
        <v>0</v>
      </c>
      <c r="D53" s="221">
        <v>0</v>
      </c>
      <c r="E53" s="221">
        <v>260</v>
      </c>
      <c r="F53" s="221">
        <v>114</v>
      </c>
      <c r="G53" s="221">
        <v>0</v>
      </c>
      <c r="H53" s="221">
        <f t="shared" si="2"/>
        <v>374</v>
      </c>
      <c r="I53" s="221">
        <v>0</v>
      </c>
      <c r="J53" s="221">
        <v>91</v>
      </c>
      <c r="K53" s="221">
        <v>47</v>
      </c>
      <c r="L53" s="221">
        <v>0</v>
      </c>
    </row>
    <row r="54" spans="1:12" ht="15.75" x14ac:dyDescent="0.25">
      <c r="A54" s="52">
        <v>15</v>
      </c>
      <c r="B54" s="15" t="s">
        <v>61</v>
      </c>
      <c r="C54" s="221">
        <v>0</v>
      </c>
      <c r="D54" s="221">
        <v>0</v>
      </c>
      <c r="E54" s="221">
        <v>877</v>
      </c>
      <c r="F54" s="221">
        <v>795</v>
      </c>
      <c r="G54" s="221">
        <v>0</v>
      </c>
      <c r="H54" s="221">
        <f t="shared" si="2"/>
        <v>1672</v>
      </c>
      <c r="I54" s="221">
        <v>0</v>
      </c>
      <c r="J54" s="221">
        <v>357</v>
      </c>
      <c r="K54" s="221">
        <v>392</v>
      </c>
      <c r="L54" s="221">
        <v>0</v>
      </c>
    </row>
    <row r="55" spans="1:12" ht="15.75" x14ac:dyDescent="0.25">
      <c r="A55" s="52">
        <v>16</v>
      </c>
      <c r="B55" s="42" t="s">
        <v>62</v>
      </c>
      <c r="C55" s="221">
        <v>0</v>
      </c>
      <c r="D55" s="221">
        <v>0</v>
      </c>
      <c r="E55" s="221">
        <v>4146</v>
      </c>
      <c r="F55" s="221">
        <v>0</v>
      </c>
      <c r="G55" s="221">
        <v>0</v>
      </c>
      <c r="H55" s="221">
        <f t="shared" si="2"/>
        <v>4146</v>
      </c>
      <c r="I55" s="221">
        <v>0</v>
      </c>
      <c r="J55" s="221">
        <v>167</v>
      </c>
      <c r="K55" s="221">
        <v>34</v>
      </c>
      <c r="L55" s="221">
        <v>4079</v>
      </c>
    </row>
    <row r="56" spans="1:12" ht="15.75" x14ac:dyDescent="0.25">
      <c r="A56" s="52">
        <v>17</v>
      </c>
      <c r="B56" s="42" t="s">
        <v>63</v>
      </c>
      <c r="C56" s="221">
        <v>0</v>
      </c>
      <c r="D56" s="221">
        <v>51</v>
      </c>
      <c r="E56" s="221">
        <v>0</v>
      </c>
      <c r="F56" s="221">
        <v>0</v>
      </c>
      <c r="G56" s="221">
        <v>0</v>
      </c>
      <c r="H56" s="221">
        <f t="shared" si="2"/>
        <v>51</v>
      </c>
      <c r="I56" s="221">
        <v>47</v>
      </c>
      <c r="J56" s="221">
        <v>0</v>
      </c>
      <c r="K56" s="221">
        <v>21</v>
      </c>
      <c r="L56" s="221">
        <v>15</v>
      </c>
    </row>
    <row r="57" spans="1:12" ht="15.75" x14ac:dyDescent="0.25">
      <c r="A57" s="52">
        <v>18</v>
      </c>
      <c r="B57" s="15" t="s">
        <v>1083</v>
      </c>
      <c r="C57" s="221">
        <v>0</v>
      </c>
      <c r="D57" s="221">
        <v>0</v>
      </c>
      <c r="E57" s="221">
        <v>706</v>
      </c>
      <c r="F57" s="221">
        <v>332</v>
      </c>
      <c r="G57" s="221">
        <v>0</v>
      </c>
      <c r="H57" s="221">
        <f t="shared" si="2"/>
        <v>1038</v>
      </c>
      <c r="I57" s="221">
        <v>0</v>
      </c>
      <c r="J57" s="221">
        <v>431</v>
      </c>
      <c r="K57" s="221">
        <v>37</v>
      </c>
      <c r="L57" s="221">
        <v>0</v>
      </c>
    </row>
    <row r="58" spans="1:12" ht="15.75" x14ac:dyDescent="0.25">
      <c r="A58" s="52">
        <v>19</v>
      </c>
      <c r="B58" s="15" t="s">
        <v>64</v>
      </c>
      <c r="C58" s="221">
        <v>0</v>
      </c>
      <c r="D58" s="221">
        <v>0</v>
      </c>
      <c r="E58" s="221">
        <v>0</v>
      </c>
      <c r="F58" s="221">
        <v>0</v>
      </c>
      <c r="G58" s="221">
        <v>0</v>
      </c>
      <c r="H58" s="221">
        <f t="shared" ref="H58:H65" si="3">SUM(C58:G58)</f>
        <v>0</v>
      </c>
      <c r="I58" s="221">
        <v>0</v>
      </c>
      <c r="J58" s="221">
        <v>0</v>
      </c>
      <c r="K58" s="221">
        <v>0</v>
      </c>
      <c r="L58" s="221">
        <v>0</v>
      </c>
    </row>
    <row r="59" spans="1:12" ht="15.75" x14ac:dyDescent="0.25">
      <c r="A59" s="52">
        <v>20</v>
      </c>
      <c r="B59" s="15" t="s">
        <v>65</v>
      </c>
      <c r="C59" s="221">
        <v>0</v>
      </c>
      <c r="D59" s="221">
        <v>0</v>
      </c>
      <c r="E59" s="221">
        <v>130</v>
      </c>
      <c r="F59" s="221">
        <v>0</v>
      </c>
      <c r="G59" s="221">
        <v>0</v>
      </c>
      <c r="H59" s="221">
        <f t="shared" si="3"/>
        <v>130</v>
      </c>
      <c r="I59" s="221">
        <v>0</v>
      </c>
      <c r="J59" s="221">
        <v>33</v>
      </c>
      <c r="K59" s="221">
        <v>6</v>
      </c>
      <c r="L59" s="221">
        <v>1</v>
      </c>
    </row>
    <row r="60" spans="1:12" ht="15.75" x14ac:dyDescent="0.25">
      <c r="A60" s="52">
        <v>21</v>
      </c>
      <c r="B60" s="42" t="s">
        <v>66</v>
      </c>
      <c r="C60" s="221">
        <v>0</v>
      </c>
      <c r="D60" s="221">
        <v>0</v>
      </c>
      <c r="E60" s="221">
        <v>22</v>
      </c>
      <c r="F60" s="221">
        <v>10</v>
      </c>
      <c r="G60" s="221">
        <v>0</v>
      </c>
      <c r="H60" s="221">
        <f t="shared" si="3"/>
        <v>32</v>
      </c>
      <c r="I60" s="221">
        <v>0</v>
      </c>
      <c r="J60" s="221">
        <v>0</v>
      </c>
      <c r="K60" s="221">
        <v>0</v>
      </c>
      <c r="L60" s="221">
        <v>0</v>
      </c>
    </row>
    <row r="61" spans="1:12" ht="15.75" x14ac:dyDescent="0.25">
      <c r="A61" s="52">
        <v>22</v>
      </c>
      <c r="B61" s="15" t="s">
        <v>67</v>
      </c>
      <c r="C61" s="221">
        <v>0</v>
      </c>
      <c r="D61" s="221">
        <v>0</v>
      </c>
      <c r="E61" s="221">
        <v>2085</v>
      </c>
      <c r="F61" s="221">
        <v>0</v>
      </c>
      <c r="G61" s="221">
        <v>14</v>
      </c>
      <c r="H61" s="221">
        <f t="shared" si="3"/>
        <v>2099</v>
      </c>
      <c r="I61" s="221">
        <v>0</v>
      </c>
      <c r="J61" s="221">
        <v>33</v>
      </c>
      <c r="K61" s="221">
        <v>319</v>
      </c>
      <c r="L61" s="221">
        <v>1780</v>
      </c>
    </row>
    <row r="62" spans="1:12" ht="15.75" x14ac:dyDescent="0.25">
      <c r="A62" s="52">
        <v>23</v>
      </c>
      <c r="B62" s="15" t="s">
        <v>68</v>
      </c>
      <c r="C62" s="221">
        <v>0</v>
      </c>
      <c r="D62" s="221">
        <v>0</v>
      </c>
      <c r="E62" s="221">
        <v>508</v>
      </c>
      <c r="F62" s="221">
        <v>0</v>
      </c>
      <c r="G62" s="221">
        <v>0</v>
      </c>
      <c r="H62" s="221">
        <f t="shared" si="3"/>
        <v>508</v>
      </c>
      <c r="I62" s="221">
        <v>0</v>
      </c>
      <c r="J62" s="221">
        <v>0</v>
      </c>
      <c r="K62" s="221">
        <v>0</v>
      </c>
      <c r="L62" s="221">
        <v>508</v>
      </c>
    </row>
    <row r="63" spans="1:12" ht="15.75" x14ac:dyDescent="0.25">
      <c r="A63" s="52">
        <v>24</v>
      </c>
      <c r="B63" s="15" t="s">
        <v>69</v>
      </c>
      <c r="C63" s="221">
        <v>0</v>
      </c>
      <c r="D63" s="221">
        <v>0</v>
      </c>
      <c r="E63" s="221">
        <v>204</v>
      </c>
      <c r="F63" s="221">
        <v>24</v>
      </c>
      <c r="G63" s="221">
        <v>0</v>
      </c>
      <c r="H63" s="221">
        <f t="shared" si="3"/>
        <v>228</v>
      </c>
      <c r="I63" s="221">
        <v>0</v>
      </c>
      <c r="J63" s="221">
        <v>27</v>
      </c>
      <c r="K63" s="221">
        <v>159</v>
      </c>
      <c r="L63" s="221">
        <v>0</v>
      </c>
    </row>
    <row r="64" spans="1:12" ht="31.5" x14ac:dyDescent="0.25">
      <c r="A64" s="52">
        <v>25</v>
      </c>
      <c r="B64" s="15" t="s">
        <v>70</v>
      </c>
      <c r="C64" s="221">
        <v>0</v>
      </c>
      <c r="D64" s="221">
        <v>0</v>
      </c>
      <c r="E64" s="221">
        <v>29</v>
      </c>
      <c r="F64" s="221">
        <v>0</v>
      </c>
      <c r="G64" s="221">
        <v>0</v>
      </c>
      <c r="H64" s="221">
        <f t="shared" si="3"/>
        <v>29</v>
      </c>
      <c r="I64" s="221">
        <v>0</v>
      </c>
      <c r="J64" s="221">
        <v>9</v>
      </c>
      <c r="K64" s="221">
        <v>2</v>
      </c>
      <c r="L64" s="221">
        <v>0</v>
      </c>
    </row>
    <row r="65" spans="1:12" ht="15.75" x14ac:dyDescent="0.25">
      <c r="A65" s="52">
        <v>26</v>
      </c>
      <c r="B65" s="42" t="s">
        <v>71</v>
      </c>
      <c r="C65" s="221">
        <v>0</v>
      </c>
      <c r="D65" s="221">
        <v>0</v>
      </c>
      <c r="E65" s="221">
        <v>30</v>
      </c>
      <c r="F65" s="221">
        <v>0</v>
      </c>
      <c r="G65" s="221">
        <v>0</v>
      </c>
      <c r="H65" s="221">
        <f t="shared" si="3"/>
        <v>30</v>
      </c>
      <c r="I65" s="221">
        <v>0</v>
      </c>
      <c r="J65" s="221">
        <v>18</v>
      </c>
      <c r="K65" s="221">
        <v>0</v>
      </c>
      <c r="L65" s="221">
        <v>0</v>
      </c>
    </row>
    <row r="66" spans="1:12" ht="15.75" x14ac:dyDescent="0.25">
      <c r="A66" s="52">
        <v>27</v>
      </c>
      <c r="B66" s="42" t="s">
        <v>72</v>
      </c>
      <c r="C66" s="221">
        <v>0</v>
      </c>
      <c r="D66" s="221">
        <v>0</v>
      </c>
      <c r="E66" s="221">
        <v>148</v>
      </c>
      <c r="F66" s="221">
        <v>0</v>
      </c>
      <c r="G66" s="221">
        <v>0</v>
      </c>
      <c r="H66" s="221">
        <f t="shared" ref="H66:H79" si="4">SUM(C66:G66)</f>
        <v>148</v>
      </c>
      <c r="I66" s="221">
        <v>0</v>
      </c>
      <c r="J66" s="221">
        <v>37</v>
      </c>
      <c r="K66" s="221">
        <v>71</v>
      </c>
      <c r="L66" s="221">
        <v>22</v>
      </c>
    </row>
    <row r="67" spans="1:12" ht="15.75" x14ac:dyDescent="0.25">
      <c r="A67" s="52">
        <v>28</v>
      </c>
      <c r="B67" s="15" t="s">
        <v>73</v>
      </c>
      <c r="C67" s="221">
        <v>0</v>
      </c>
      <c r="D67" s="221">
        <v>0</v>
      </c>
      <c r="E67" s="221">
        <v>79</v>
      </c>
      <c r="F67" s="221">
        <v>0</v>
      </c>
      <c r="G67" s="221">
        <v>0</v>
      </c>
      <c r="H67" s="221">
        <f t="shared" si="4"/>
        <v>79</v>
      </c>
      <c r="I67" s="221">
        <v>0</v>
      </c>
      <c r="J67" s="221">
        <v>12</v>
      </c>
      <c r="K67" s="221">
        <v>5</v>
      </c>
      <c r="L67" s="221">
        <v>0</v>
      </c>
    </row>
    <row r="68" spans="1:12" ht="15.75" x14ac:dyDescent="0.25">
      <c r="A68" s="52">
        <v>29</v>
      </c>
      <c r="B68" s="15" t="s">
        <v>74</v>
      </c>
      <c r="C68" s="221">
        <v>0</v>
      </c>
      <c r="D68" s="221">
        <v>0</v>
      </c>
      <c r="E68" s="221">
        <v>82</v>
      </c>
      <c r="F68" s="221">
        <v>544</v>
      </c>
      <c r="G68" s="221">
        <v>0</v>
      </c>
      <c r="H68" s="221">
        <f t="shared" si="4"/>
        <v>626</v>
      </c>
      <c r="I68" s="221">
        <v>0</v>
      </c>
      <c r="J68" s="221">
        <v>172</v>
      </c>
      <c r="K68" s="221">
        <v>31</v>
      </c>
      <c r="L68" s="221">
        <v>0</v>
      </c>
    </row>
    <row r="69" spans="1:12" ht="15.75" x14ac:dyDescent="0.25">
      <c r="A69" s="52">
        <v>30</v>
      </c>
      <c r="B69" s="15" t="s">
        <v>75</v>
      </c>
      <c r="C69" s="221">
        <v>0</v>
      </c>
      <c r="D69" s="221">
        <v>0</v>
      </c>
      <c r="E69" s="221">
        <v>678</v>
      </c>
      <c r="F69" s="221">
        <v>0</v>
      </c>
      <c r="G69" s="221">
        <v>0</v>
      </c>
      <c r="H69" s="221">
        <f t="shared" si="4"/>
        <v>678</v>
      </c>
      <c r="I69" s="221">
        <v>0</v>
      </c>
      <c r="J69" s="221">
        <v>0</v>
      </c>
      <c r="K69" s="221">
        <v>532</v>
      </c>
      <c r="L69" s="221">
        <v>146</v>
      </c>
    </row>
    <row r="70" spans="1:12" ht="15.75" x14ac:dyDescent="0.25">
      <c r="A70" s="52">
        <v>31</v>
      </c>
      <c r="B70" s="15" t="s">
        <v>76</v>
      </c>
      <c r="C70" s="221">
        <v>0</v>
      </c>
      <c r="D70" s="221">
        <v>0</v>
      </c>
      <c r="E70" s="221">
        <v>339</v>
      </c>
      <c r="F70" s="221">
        <v>0</v>
      </c>
      <c r="G70" s="221">
        <v>0</v>
      </c>
      <c r="H70" s="221">
        <f t="shared" si="4"/>
        <v>339</v>
      </c>
      <c r="I70" s="221">
        <v>0</v>
      </c>
      <c r="J70" s="221">
        <v>0</v>
      </c>
      <c r="K70" s="221">
        <v>23</v>
      </c>
      <c r="L70" s="221">
        <v>0</v>
      </c>
    </row>
    <row r="71" spans="1:12" ht="15.75" x14ac:dyDescent="0.25">
      <c r="A71" s="52">
        <v>32</v>
      </c>
      <c r="B71" s="42" t="s">
        <v>77</v>
      </c>
      <c r="C71" s="221">
        <v>0</v>
      </c>
      <c r="D71" s="221">
        <v>0</v>
      </c>
      <c r="E71" s="221">
        <v>47</v>
      </c>
      <c r="F71" s="221">
        <v>0</v>
      </c>
      <c r="G71" s="221">
        <v>0</v>
      </c>
      <c r="H71" s="221">
        <f t="shared" si="4"/>
        <v>47</v>
      </c>
      <c r="I71" s="221">
        <v>0</v>
      </c>
      <c r="J71" s="221">
        <v>0</v>
      </c>
      <c r="K71" s="221">
        <v>1</v>
      </c>
      <c r="L71" s="221">
        <v>2</v>
      </c>
    </row>
    <row r="72" spans="1:12" ht="15.75" x14ac:dyDescent="0.25">
      <c r="A72" s="52">
        <v>33</v>
      </c>
      <c r="B72" s="42" t="s">
        <v>78</v>
      </c>
      <c r="C72" s="221">
        <v>0</v>
      </c>
      <c r="D72" s="221">
        <v>0</v>
      </c>
      <c r="E72" s="221">
        <v>216</v>
      </c>
      <c r="F72" s="221">
        <v>0</v>
      </c>
      <c r="G72" s="221">
        <v>0</v>
      </c>
      <c r="H72" s="221">
        <f t="shared" si="4"/>
        <v>216</v>
      </c>
      <c r="I72" s="221">
        <v>0</v>
      </c>
      <c r="J72" s="221">
        <v>34</v>
      </c>
      <c r="K72" s="221">
        <v>5</v>
      </c>
      <c r="L72" s="221">
        <v>0</v>
      </c>
    </row>
    <row r="73" spans="1:12" ht="15.75" x14ac:dyDescent="0.25">
      <c r="A73" s="52">
        <v>34</v>
      </c>
      <c r="B73" s="15" t="s">
        <v>79</v>
      </c>
      <c r="C73" s="221">
        <v>0</v>
      </c>
      <c r="D73" s="221">
        <v>0</v>
      </c>
      <c r="E73" s="221">
        <v>98</v>
      </c>
      <c r="F73" s="221">
        <v>0</v>
      </c>
      <c r="G73" s="221">
        <v>0</v>
      </c>
      <c r="H73" s="221">
        <f t="shared" si="4"/>
        <v>98</v>
      </c>
      <c r="I73" s="221">
        <v>0</v>
      </c>
      <c r="J73" s="221">
        <v>0</v>
      </c>
      <c r="K73" s="221">
        <v>0</v>
      </c>
      <c r="L73" s="221">
        <v>98</v>
      </c>
    </row>
    <row r="74" spans="1:12" ht="31.5" x14ac:dyDescent="0.25">
      <c r="A74" s="52">
        <v>35</v>
      </c>
      <c r="B74" s="15" t="s">
        <v>80</v>
      </c>
      <c r="C74" s="221">
        <v>0</v>
      </c>
      <c r="D74" s="221">
        <v>0</v>
      </c>
      <c r="E74" s="221">
        <v>363</v>
      </c>
      <c r="F74" s="221">
        <v>0</v>
      </c>
      <c r="G74" s="221">
        <v>0</v>
      </c>
      <c r="H74" s="221">
        <f t="shared" si="4"/>
        <v>363</v>
      </c>
      <c r="I74" s="221">
        <v>0</v>
      </c>
      <c r="J74" s="221">
        <v>0</v>
      </c>
      <c r="K74" s="221">
        <v>27</v>
      </c>
      <c r="L74" s="221">
        <v>336</v>
      </c>
    </row>
    <row r="75" spans="1:12" ht="15.75" x14ac:dyDescent="0.25">
      <c r="A75" s="52">
        <v>36</v>
      </c>
      <c r="B75" s="15" t="s">
        <v>179</v>
      </c>
      <c r="C75" s="221">
        <v>0</v>
      </c>
      <c r="D75" s="221">
        <v>0</v>
      </c>
      <c r="E75" s="221">
        <v>54</v>
      </c>
      <c r="F75" s="221">
        <v>0</v>
      </c>
      <c r="G75" s="221">
        <v>0</v>
      </c>
      <c r="H75" s="221">
        <f t="shared" si="4"/>
        <v>54</v>
      </c>
      <c r="I75" s="221">
        <v>0</v>
      </c>
      <c r="J75" s="221">
        <v>0</v>
      </c>
      <c r="K75" s="221">
        <v>0</v>
      </c>
      <c r="L75" s="221">
        <v>54</v>
      </c>
    </row>
    <row r="76" spans="1:12" ht="31.5" x14ac:dyDescent="0.25">
      <c r="A76" s="52">
        <v>37</v>
      </c>
      <c r="B76" s="15" t="s">
        <v>180</v>
      </c>
      <c r="C76" s="221">
        <v>0</v>
      </c>
      <c r="D76" s="221">
        <v>0</v>
      </c>
      <c r="E76" s="221">
        <v>122</v>
      </c>
      <c r="F76" s="221">
        <v>0</v>
      </c>
      <c r="G76" s="221">
        <v>0</v>
      </c>
      <c r="H76" s="221">
        <f t="shared" si="4"/>
        <v>122</v>
      </c>
      <c r="I76" s="221">
        <v>0</v>
      </c>
      <c r="J76" s="221">
        <v>0</v>
      </c>
      <c r="K76" s="221">
        <v>0</v>
      </c>
      <c r="L76" s="221">
        <v>122</v>
      </c>
    </row>
    <row r="77" spans="1:12" ht="15.75" x14ac:dyDescent="0.25">
      <c r="A77" s="52">
        <v>38</v>
      </c>
      <c r="B77" s="15" t="s">
        <v>181</v>
      </c>
      <c r="C77" s="221">
        <v>0</v>
      </c>
      <c r="D77" s="221">
        <v>0</v>
      </c>
      <c r="E77" s="221">
        <v>51</v>
      </c>
      <c r="F77" s="221">
        <v>0</v>
      </c>
      <c r="G77" s="221">
        <v>0</v>
      </c>
      <c r="H77" s="221">
        <f t="shared" si="4"/>
        <v>51</v>
      </c>
      <c r="I77" s="221">
        <v>0</v>
      </c>
      <c r="J77" s="221">
        <v>0</v>
      </c>
      <c r="K77" s="221">
        <v>0</v>
      </c>
      <c r="L77" s="221">
        <v>51</v>
      </c>
    </row>
    <row r="78" spans="1:12" ht="15.75" x14ac:dyDescent="0.25">
      <c r="A78" s="52">
        <v>39</v>
      </c>
      <c r="B78" s="15" t="s">
        <v>182</v>
      </c>
      <c r="C78" s="221">
        <v>0</v>
      </c>
      <c r="D78" s="221">
        <v>0</v>
      </c>
      <c r="E78" s="221">
        <v>10</v>
      </c>
      <c r="F78" s="221">
        <v>0</v>
      </c>
      <c r="G78" s="221">
        <v>0</v>
      </c>
      <c r="H78" s="221">
        <f t="shared" si="4"/>
        <v>10</v>
      </c>
      <c r="I78" s="221">
        <v>0</v>
      </c>
      <c r="J78" s="221">
        <v>0</v>
      </c>
      <c r="K78" s="221">
        <v>0</v>
      </c>
      <c r="L78" s="221">
        <v>0</v>
      </c>
    </row>
    <row r="79" spans="1:12" ht="15.75" x14ac:dyDescent="0.25">
      <c r="A79" s="52">
        <v>40</v>
      </c>
      <c r="B79" s="15" t="s">
        <v>183</v>
      </c>
      <c r="C79" s="221">
        <v>0</v>
      </c>
      <c r="D79" s="221">
        <v>0</v>
      </c>
      <c r="E79" s="221">
        <v>21</v>
      </c>
      <c r="F79" s="221">
        <v>0</v>
      </c>
      <c r="G79" s="221">
        <v>0</v>
      </c>
      <c r="H79" s="221">
        <f t="shared" si="4"/>
        <v>21</v>
      </c>
      <c r="I79" s="221">
        <v>0</v>
      </c>
      <c r="J79" s="221">
        <v>0</v>
      </c>
      <c r="K79" s="221">
        <v>2</v>
      </c>
      <c r="L79" s="221">
        <v>0</v>
      </c>
    </row>
    <row r="80" spans="1:12" ht="15.75" x14ac:dyDescent="0.25">
      <c r="A80" s="52"/>
      <c r="B80" s="222" t="s">
        <v>81</v>
      </c>
      <c r="C80" s="224">
        <f t="shared" ref="C80:L80" si="5">SUM(C40:C79)</f>
        <v>0</v>
      </c>
      <c r="D80" s="224">
        <f t="shared" si="5"/>
        <v>51</v>
      </c>
      <c r="E80" s="224">
        <f t="shared" si="5"/>
        <v>26622</v>
      </c>
      <c r="F80" s="224">
        <f t="shared" si="5"/>
        <v>7418</v>
      </c>
      <c r="G80" s="224">
        <f t="shared" si="5"/>
        <v>68</v>
      </c>
      <c r="H80" s="224">
        <f t="shared" si="5"/>
        <v>34159</v>
      </c>
      <c r="I80" s="224">
        <f t="shared" si="5"/>
        <v>47</v>
      </c>
      <c r="J80" s="224">
        <f t="shared" si="5"/>
        <v>5133</v>
      </c>
      <c r="K80" s="224">
        <f t="shared" si="5"/>
        <v>3099</v>
      </c>
      <c r="L80" s="224">
        <f t="shared" si="5"/>
        <v>13679</v>
      </c>
    </row>
    <row r="81" spans="1:12" ht="15.75" x14ac:dyDescent="0.25">
      <c r="A81" s="52"/>
      <c r="B81" s="222" t="s">
        <v>82</v>
      </c>
      <c r="C81" s="224">
        <f>C80+C39</f>
        <v>19594</v>
      </c>
      <c r="D81" s="224">
        <f t="shared" ref="D81:L81" si="6">D80+D39</f>
        <v>6855</v>
      </c>
      <c r="E81" s="224">
        <f t="shared" si="6"/>
        <v>118278</v>
      </c>
      <c r="F81" s="224">
        <f t="shared" si="6"/>
        <v>72474</v>
      </c>
      <c r="G81" s="224">
        <f t="shared" si="6"/>
        <v>1829</v>
      </c>
      <c r="H81" s="224">
        <f t="shared" si="6"/>
        <v>219030</v>
      </c>
      <c r="I81" s="224">
        <f t="shared" si="6"/>
        <v>5851</v>
      </c>
      <c r="J81" s="224">
        <f t="shared" si="6"/>
        <v>31065</v>
      </c>
      <c r="K81" s="224">
        <f t="shared" si="6"/>
        <v>50321</v>
      </c>
      <c r="L81" s="224">
        <f t="shared" si="6"/>
        <v>21551</v>
      </c>
    </row>
    <row r="83" spans="1:12" x14ac:dyDescent="0.25">
      <c r="I83">
        <f>I81+J81</f>
        <v>36916</v>
      </c>
    </row>
  </sheetData>
  <mergeCells count="10">
    <mergeCell ref="A2:A4"/>
    <mergeCell ref="B5:L5"/>
    <mergeCell ref="K2:L3"/>
    <mergeCell ref="C3:C4"/>
    <mergeCell ref="D3:D4"/>
    <mergeCell ref="E3:G3"/>
    <mergeCell ref="H3:H4"/>
    <mergeCell ref="B2:B4"/>
    <mergeCell ref="C2:H2"/>
    <mergeCell ref="I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вузы</vt:lpstr>
      <vt:lpstr>по курсам</vt:lpstr>
      <vt:lpstr>ППС</vt:lpstr>
      <vt:lpstr>свод по вузам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2021-05-10T04:25:54Z</cp:lastPrinted>
  <dcterms:created xsi:type="dcterms:W3CDTF">2021-02-02T08:14:26Z</dcterms:created>
  <dcterms:modified xsi:type="dcterms:W3CDTF">2021-05-10T04:26:19Z</dcterms:modified>
</cp:coreProperties>
</file>